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tabRatio="566" activeTab="0"/>
  </bookViews>
  <sheets>
    <sheet name="2022" sheetId="1" r:id="rId1"/>
  </sheets>
  <externalReferences>
    <externalReference r:id="rId4"/>
  </externalReferences>
  <definedNames>
    <definedName name="_2004">'[1]служ'!$C$26</definedName>
    <definedName name="_2005">'[1]служ'!$D$26</definedName>
    <definedName name="_2006">'[1]служ'!$E$26</definedName>
    <definedName name="_2007">'[1]служ'!$F$26</definedName>
    <definedName name="_2008">'[1]служ'!$G$26</definedName>
    <definedName name="_2009">'[1]служ'!$H$26</definedName>
    <definedName name="_2010">'[1]служ'!$I$26</definedName>
    <definedName name="_2011">'[1]служ'!$J$26</definedName>
    <definedName name="_xlnm.Print_Area" localSheetId="0">'2022'!$A$1:$J$126</definedName>
  </definedNames>
  <calcPr fullCalcOnLoad="1" refMode="R1C1"/>
</workbook>
</file>

<file path=xl/sharedStrings.xml><?xml version="1.0" encoding="utf-8"?>
<sst xmlns="http://schemas.openxmlformats.org/spreadsheetml/2006/main" count="149" uniqueCount="146">
  <si>
    <t>№ п/п</t>
  </si>
  <si>
    <t>Итого</t>
  </si>
  <si>
    <t>1.</t>
  </si>
  <si>
    <t>№</t>
  </si>
  <si>
    <t>ДОХОД</t>
  </si>
  <si>
    <t>Затраты на оборудование и материалы</t>
  </si>
  <si>
    <t>Услуги по дератизации</t>
  </si>
  <si>
    <t>Услуги связи</t>
  </si>
  <si>
    <t>Услуги по изготовлению квитанций</t>
  </si>
  <si>
    <t>Расчетно-кассовое обслуживание</t>
  </si>
  <si>
    <t>Техническое обслуживание и ремонт лифтов</t>
  </si>
  <si>
    <t>Страхование гражданской ответственности</t>
  </si>
  <si>
    <t>Тех.обслуживание СКПТ (ТВ-антенны)</t>
  </si>
  <si>
    <t>Обслуживание замочно-переговорочного устройства</t>
  </si>
  <si>
    <t>Отопление</t>
  </si>
  <si>
    <t>Горячее водоснабжение</t>
  </si>
  <si>
    <t>Служба консьержей</t>
  </si>
  <si>
    <t>налог на прибыль (6%)</t>
  </si>
  <si>
    <t>Услуги проводного радиовещания</t>
  </si>
  <si>
    <t>РАСХОД</t>
  </si>
  <si>
    <t>Уборка и сан.очистка земельного участка</t>
  </si>
  <si>
    <t>Управление многоквартирным домом</t>
  </si>
  <si>
    <t>Текущий ремонт общего имущества многоквартирного дома</t>
  </si>
  <si>
    <t>Содержание и тек.ремонт внутридомовых систем газоснабжения</t>
  </si>
  <si>
    <t>Электроэнергия на общедомовые нужды</t>
  </si>
  <si>
    <t>Почтовые расходы, расходы на канцелярские товары, на содержание вычислительной техники</t>
  </si>
  <si>
    <t>Хозяйственная деятельность - договора на использование общего имущества многокавртирного дома</t>
  </si>
  <si>
    <t>Вывоз снега, аренда уборочной техники</t>
  </si>
  <si>
    <r>
      <t xml:space="preserve">Содержание и текущий ремонт общего имущества многоквартирных домов, уборка лестниц, содержание территории, </t>
    </r>
    <r>
      <rPr>
        <sz val="8"/>
        <rFont val="Arial"/>
        <family val="2"/>
      </rPr>
      <t>в том числе</t>
    </r>
  </si>
  <si>
    <r>
      <t xml:space="preserve">Техническое обслуживание и ремонт лифтов, </t>
    </r>
    <r>
      <rPr>
        <sz val="8"/>
        <rFont val="Arial"/>
        <family val="2"/>
      </rPr>
      <t>в том числе</t>
    </r>
  </si>
  <si>
    <t>1.1.1</t>
  </si>
  <si>
    <t>1.1.2</t>
  </si>
  <si>
    <t>1.1.3</t>
  </si>
  <si>
    <t>Уборка лестничных клеток</t>
  </si>
  <si>
    <t>Водоотведение</t>
  </si>
  <si>
    <t>Юридические услуги</t>
  </si>
  <si>
    <t>Холодное водоснабжение</t>
  </si>
  <si>
    <t>Налоговый кодекс РФ (УСН)</t>
  </si>
  <si>
    <t>1.1</t>
  </si>
  <si>
    <t>1.2</t>
  </si>
  <si>
    <t>3.1</t>
  </si>
  <si>
    <t>4.1</t>
  </si>
  <si>
    <t>4.2</t>
  </si>
  <si>
    <t>4.3</t>
  </si>
  <si>
    <t>Содержание и аварийный ремонт</t>
  </si>
  <si>
    <t>Ремонт кровли, мониторинг, обслуживание</t>
  </si>
  <si>
    <t>Охрана объекта и ТО охранного оборудования</t>
  </si>
  <si>
    <t>Озеленение</t>
  </si>
  <si>
    <t>4.4</t>
  </si>
  <si>
    <t>4.5</t>
  </si>
  <si>
    <t>4.6</t>
  </si>
  <si>
    <t>с подрядными организациями, включая материалы и работы</t>
  </si>
  <si>
    <t>4.7</t>
  </si>
  <si>
    <t>4.8</t>
  </si>
  <si>
    <t>4.9</t>
  </si>
  <si>
    <t>Штрафы, пени, возмещения ущербов</t>
  </si>
  <si>
    <t>Содержание контейнерной площадки</t>
  </si>
  <si>
    <t>Оплата дворнику по обслуживанию контейнерной площадки</t>
  </si>
  <si>
    <t>Оплата уборщика лестничных клеток</t>
  </si>
  <si>
    <t>Оплата дворнику придомовой территории</t>
  </si>
  <si>
    <t>3.5</t>
  </si>
  <si>
    <t>Содержание и обслуживание общедомовых узлов учета</t>
  </si>
  <si>
    <t>Мойка окон лестничных клеток</t>
  </si>
  <si>
    <t>Инвентарь, хозяйственные расходы</t>
  </si>
  <si>
    <t>Ремонт систем теплоснабжения и ГВС</t>
  </si>
  <si>
    <t>Ремонт систем ХВС</t>
  </si>
  <si>
    <t>Резервный фонд</t>
  </si>
  <si>
    <t>Заработная плата работников (в т.ч. оплата отпусков) без вычета НДФЛ - гл.бухгалтер, администратор дома, гл.инженер</t>
  </si>
  <si>
    <t>Премиальный фонд</t>
  </si>
  <si>
    <t>Электричество</t>
  </si>
  <si>
    <t>Организация службы консьержей</t>
  </si>
  <si>
    <t>Техническое оснащение (рации, брелки и прочее)</t>
  </si>
  <si>
    <t>Ремонт ворот</t>
  </si>
  <si>
    <t>Налог на прибыль (6%)</t>
  </si>
  <si>
    <t>Оплата ресурсоснабжающим, подрядным организациям за неплатильщиков</t>
  </si>
  <si>
    <t>Обеспечение характеристик надежности и безопасности МКД</t>
  </si>
  <si>
    <t>Очистка кровли от наледи и уборка снега</t>
  </si>
  <si>
    <t>1.2.1</t>
  </si>
  <si>
    <t>1.2.2</t>
  </si>
  <si>
    <t>Содержание общего имущества многоквартирного дома, в т.ч.</t>
  </si>
  <si>
    <t>по счетам, товарным чекам</t>
  </si>
  <si>
    <t>ФОТ</t>
  </si>
  <si>
    <t>ТО и ремонт системы видеонаблюдения двора</t>
  </si>
  <si>
    <t>ИП Сорокин А.Е. дог. №2/ТСЖ от 01.09.13</t>
  </si>
  <si>
    <t>Непредвиденные расходы (аварийные ситуации)</t>
  </si>
  <si>
    <t>освещение придомовой территории</t>
  </si>
  <si>
    <t>данные сметы по ЖП и НЖП</t>
  </si>
  <si>
    <t>данные сметы</t>
  </si>
  <si>
    <t>экономия/ перерасход</t>
  </si>
  <si>
    <t>оплачено авансовых платежей подрядным и ресурсоснабжающим организациям</t>
  </si>
  <si>
    <t>Наименование статей доходов,     расходов бюджета</t>
  </si>
  <si>
    <t>факт. расход</t>
  </si>
  <si>
    <t>данные сметы хоз. деят-ть</t>
  </si>
  <si>
    <t>факт.пост-я</t>
  </si>
  <si>
    <t>Экономия/ перерасход по статьям</t>
  </si>
  <si>
    <t>Теплоизоляция</t>
  </si>
  <si>
    <t>Оплата неплательщиками за содержание МКД и коммунальные услуги, арендаторами ДЭФЗ</t>
  </si>
  <si>
    <t>Материалы для ремонта парадных</t>
  </si>
  <si>
    <t>покраска контейнерной площадки</t>
  </si>
  <si>
    <t>Перила в парадных реставрация, частичная замена</t>
  </si>
  <si>
    <t>2.2.1</t>
  </si>
  <si>
    <t>2.3</t>
  </si>
  <si>
    <t>2.4.2</t>
  </si>
  <si>
    <t>2.4.3</t>
  </si>
  <si>
    <t>Вознаграждение председателю</t>
  </si>
  <si>
    <t>Страховые взносы по вознограждению председателя</t>
  </si>
  <si>
    <t>Страховые взносы по з/плате гл.бухгалтера, администратора дома, гл.инженера</t>
  </si>
  <si>
    <t>4.11</t>
  </si>
  <si>
    <t>4.12</t>
  </si>
  <si>
    <t>4.10</t>
  </si>
  <si>
    <t>4.13</t>
  </si>
  <si>
    <t>Замена ограждений газонов, покраска, модернизация клумб</t>
  </si>
  <si>
    <t>Модернизация видео двора</t>
  </si>
  <si>
    <t>Обслуживание видеонаблюдения подъездов (дополнительное)</t>
  </si>
  <si>
    <t>Гос.пошлины в суд, судебные издержки по неплательщикам</t>
  </si>
  <si>
    <t>КАССА аренда/покупка</t>
  </si>
  <si>
    <t>Обучение сотрудников</t>
  </si>
  <si>
    <t>4,14</t>
  </si>
  <si>
    <t>4,15</t>
  </si>
  <si>
    <t>ТО лифтовой связи</t>
  </si>
  <si>
    <t>Обработка косоуров</t>
  </si>
  <si>
    <t>Противопожарная дверь пар №16, противопожарные мероприятия</t>
  </si>
  <si>
    <t>Оплата неплательщиками за содержание МКД и коммунальын услуги, арендаторами ДЭФЗ</t>
  </si>
  <si>
    <t>3,2</t>
  </si>
  <si>
    <t>3,3</t>
  </si>
  <si>
    <t>3,4</t>
  </si>
  <si>
    <t>Диагностика лифтов</t>
  </si>
  <si>
    <t>Остекленение парадных частичное (замена) 16п</t>
  </si>
  <si>
    <t>Ремонт парадных №4,8, частичный №6, ступени в пар. № 3,4,5,7,14,16</t>
  </si>
  <si>
    <t>Чистка кровель от наледи и снега, обслуживание в зимний период</t>
  </si>
  <si>
    <t>датчики движения, светильники с датчиками движения, светодиодные</t>
  </si>
  <si>
    <t>Инвентарь, хозяйственные расходы для дворника (в т.ч. Одежда)</t>
  </si>
  <si>
    <t>Выписки, реестры  для собрания, портас ОСС</t>
  </si>
  <si>
    <t>Компьютерная техника, программное обеспечение, в т.ч. видеооборудования</t>
  </si>
  <si>
    <t>Обслуживание, содержание сайта ТСЖ, ГИС ЖКХ</t>
  </si>
  <si>
    <t>Отчет об исполнении Бюджета                                                                                                                          Товарищества собственников жилья "Невский проспект дом №88"                                                                      за 2022 год</t>
  </si>
  <si>
    <t>1,3,1</t>
  </si>
  <si>
    <t>1,3,2</t>
  </si>
  <si>
    <t>1,3,3</t>
  </si>
  <si>
    <t>1,3,4</t>
  </si>
  <si>
    <t>1,4</t>
  </si>
  <si>
    <t>1,4,1</t>
  </si>
  <si>
    <t>1,4,2</t>
  </si>
  <si>
    <t>1,4,3</t>
  </si>
  <si>
    <t>ИТОГО по доходам и расходам в 2022 году с учетом остатка на 01.01.2022</t>
  </si>
  <si>
    <t>остаток на расчетном счете на 01.01.23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</si>
</sst>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0.0"/>
    <numFmt numFmtId="183" formatCode="#,##0.0"/>
    <numFmt numFmtId="184" formatCode="#,##0.0;[Red]#,##0.0"/>
    <numFmt numFmtId="185" formatCode="_-* #,##0.0_р_._-;\-* #,##0.0_р_._-;_-* &quot;-&quot;?_р_._-;_-@_-"/>
    <numFmt numFmtId="186" formatCode="#,##0.0_р_."/>
    <numFmt numFmtId="187" formatCode="#,##0_р_."/>
    <numFmt numFmtId="188" formatCode="[$-419]mmmm\ yyyy;@"/>
    <numFmt numFmtId="189" formatCode="dd/mm/yy;@"/>
    <numFmt numFmtId="190" formatCode="[$-419]d\ mmm;@"/>
    <numFmt numFmtId="191" formatCode="[$-FC19]d\ mmmm\ yyyy\ &quot;г.&quot;"/>
    <numFmt numFmtId="192" formatCode="0;[Red]0"/>
    <numFmt numFmtId="193" formatCode="0.0;[Red]0.0"/>
    <numFmt numFmtId="194" formatCode="#,##0&quot;р.&quot;"/>
    <numFmt numFmtId="195" formatCode="_-* #,##0.000_р_._-;\-* #,##0.000_р_._-;_-* &quot;-&quot;??_р_._-;_-@_-"/>
    <numFmt numFmtId="196" formatCode="_-* #,##0.0000_р_._-;\-* #,##0.0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63">
    <font>
      <sz val="10"/>
      <name val="Arial Cyr"/>
      <family val="0"/>
    </font>
    <font>
      <u val="single"/>
      <sz val="12.65"/>
      <color indexed="12"/>
      <name val="Times New Roman"/>
      <family val="1"/>
    </font>
    <font>
      <u val="single"/>
      <sz val="12.65"/>
      <color indexed="36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0"/>
      <name val="Arial Cyr"/>
      <family val="0"/>
    </font>
    <font>
      <i/>
      <sz val="8"/>
      <name val="Arial"/>
      <family val="2"/>
    </font>
    <font>
      <sz val="11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28" borderId="0" applyNumberFormat="0" applyFont="0" applyBorder="0" applyAlignment="0">
      <protection hidden="1"/>
    </xf>
    <xf numFmtId="0" fontId="52" fillId="0" borderId="6" applyNumberFormat="0" applyFill="0" applyAlignment="0" applyProtection="0"/>
    <xf numFmtId="0" fontId="53" fillId="29" borderId="7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3" borderId="0" applyNumberFormat="0" applyBorder="0" applyAlignment="0" applyProtection="0"/>
  </cellStyleXfs>
  <cellXfs count="23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181" fontId="14" fillId="0" borderId="1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wrapText="1"/>
    </xf>
    <xf numFmtId="3" fontId="10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0" fontId="11" fillId="34" borderId="10" xfId="0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1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/>
    </xf>
    <xf numFmtId="0" fontId="9" fillId="34" borderId="10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wrapText="1"/>
    </xf>
    <xf numFmtId="3" fontId="12" fillId="0" borderId="12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34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3" fontId="11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181" fontId="10" fillId="0" borderId="13" xfId="0" applyNumberFormat="1" applyFont="1" applyFill="1" applyBorder="1" applyAlignment="1">
      <alignment horizontal="left"/>
    </xf>
    <xf numFmtId="0" fontId="25" fillId="0" borderId="0" xfId="0" applyFont="1" applyFill="1" applyAlignment="1">
      <alignment/>
    </xf>
    <xf numFmtId="0" fontId="9" fillId="0" borderId="13" xfId="0" applyFont="1" applyFill="1" applyBorder="1" applyAlignment="1">
      <alignment wrapText="1"/>
    </xf>
    <xf numFmtId="187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9" fontId="24" fillId="0" borderId="11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3" fontId="9" fillId="0" borderId="11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 wrapText="1"/>
    </xf>
    <xf numFmtId="3" fontId="12" fillId="0" borderId="11" xfId="0" applyNumberFormat="1" applyFont="1" applyFill="1" applyBorder="1" applyAlignment="1">
      <alignment wrapText="1"/>
    </xf>
    <xf numFmtId="3" fontId="12" fillId="0" borderId="10" xfId="0" applyNumberFormat="1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wrapText="1"/>
    </xf>
    <xf numFmtId="3" fontId="9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 wrapText="1"/>
    </xf>
    <xf numFmtId="3" fontId="10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 wrapText="1"/>
    </xf>
    <xf numFmtId="3" fontId="61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9" fillId="35" borderId="0" xfId="0" applyFont="1" applyFill="1" applyAlignment="1">
      <alignment horizontal="center"/>
    </xf>
    <xf numFmtId="0" fontId="13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7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10" fillId="35" borderId="12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center" vertical="center" wrapText="1"/>
    </xf>
    <xf numFmtId="3" fontId="20" fillId="35" borderId="12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9" fillId="0" borderId="1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87" fontId="10" fillId="0" borderId="12" xfId="0" applyNumberFormat="1" applyFont="1" applyFill="1" applyBorder="1" applyAlignment="1">
      <alignment/>
    </xf>
    <xf numFmtId="187" fontId="10" fillId="0" borderId="1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 wrapText="1"/>
    </xf>
    <xf numFmtId="181" fontId="14" fillId="35" borderId="11" xfId="0" applyNumberFormat="1" applyFont="1" applyFill="1" applyBorder="1" applyAlignment="1">
      <alignment horizontal="center" wrapText="1"/>
    </xf>
    <xf numFmtId="181" fontId="14" fillId="35" borderId="11" xfId="0" applyNumberFormat="1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wrapText="1"/>
    </xf>
    <xf numFmtId="3" fontId="9" fillId="0" borderId="11" xfId="0" applyNumberFormat="1" applyFont="1" applyFill="1" applyBorder="1" applyAlignment="1">
      <alignment/>
    </xf>
    <xf numFmtId="0" fontId="9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wrapText="1"/>
    </xf>
    <xf numFmtId="0" fontId="9" fillId="35" borderId="12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9" fillId="35" borderId="10" xfId="0" applyFont="1" applyFill="1" applyBorder="1" applyAlignment="1">
      <alignment horizontal="center"/>
    </xf>
    <xf numFmtId="0" fontId="7" fillId="35" borderId="0" xfId="0" applyFont="1" applyFill="1" applyAlignment="1">
      <alignment/>
    </xf>
    <xf numFmtId="0" fontId="10" fillId="35" borderId="11" xfId="0" applyFont="1" applyFill="1" applyBorder="1" applyAlignment="1">
      <alignment horizontal="center"/>
    </xf>
    <xf numFmtId="0" fontId="10" fillId="35" borderId="11" xfId="0" applyFont="1" applyFill="1" applyBorder="1" applyAlignment="1">
      <alignment wrapText="1"/>
    </xf>
    <xf numFmtId="3" fontId="12" fillId="35" borderId="12" xfId="0" applyNumberFormat="1" applyFont="1" applyFill="1" applyBorder="1" applyAlignment="1">
      <alignment wrapText="1"/>
    </xf>
    <xf numFmtId="3" fontId="12" fillId="35" borderId="10" xfId="0" applyNumberFormat="1" applyFont="1" applyFill="1" applyBorder="1" applyAlignment="1">
      <alignment wrapText="1"/>
    </xf>
    <xf numFmtId="3" fontId="12" fillId="35" borderId="10" xfId="0" applyNumberFormat="1" applyFont="1" applyFill="1" applyBorder="1" applyAlignment="1">
      <alignment horizontal="center" wrapText="1"/>
    </xf>
    <xf numFmtId="0" fontId="10" fillId="35" borderId="18" xfId="0" applyFont="1" applyFill="1" applyBorder="1" applyAlignment="1">
      <alignment wrapText="1"/>
    </xf>
    <xf numFmtId="0" fontId="8" fillId="35" borderId="0" xfId="0" applyFont="1" applyFill="1" applyBorder="1" applyAlignment="1">
      <alignment horizontal="center" wrapText="1"/>
    </xf>
    <xf numFmtId="181" fontId="10" fillId="35" borderId="12" xfId="0" applyNumberFormat="1" applyFont="1" applyFill="1" applyBorder="1" applyAlignment="1">
      <alignment horizontal="center" wrapText="1"/>
    </xf>
    <xf numFmtId="181" fontId="10" fillId="35" borderId="13" xfId="0" applyNumberFormat="1" applyFont="1" applyFill="1" applyBorder="1" applyAlignment="1">
      <alignment horizontal="left"/>
    </xf>
    <xf numFmtId="0" fontId="10" fillId="35" borderId="12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/>
    </xf>
    <xf numFmtId="181" fontId="10" fillId="35" borderId="13" xfId="0" applyNumberFormat="1" applyFont="1" applyFill="1" applyBorder="1" applyAlignment="1">
      <alignment horizontal="center" wrapText="1"/>
    </xf>
    <xf numFmtId="0" fontId="10" fillId="35" borderId="12" xfId="0" applyFont="1" applyFill="1" applyBorder="1" applyAlignment="1">
      <alignment horizontal="center" wrapText="1"/>
    </xf>
    <xf numFmtId="0" fontId="10" fillId="35" borderId="13" xfId="0" applyFont="1" applyFill="1" applyBorder="1" applyAlignment="1">
      <alignment/>
    </xf>
    <xf numFmtId="0" fontId="10" fillId="35" borderId="13" xfId="0" applyFont="1" applyFill="1" applyBorder="1" applyAlignment="1">
      <alignment wrapText="1"/>
    </xf>
    <xf numFmtId="0" fontId="10" fillId="35" borderId="12" xfId="0" applyFont="1" applyFill="1" applyBorder="1" applyAlignment="1">
      <alignment wrapText="1"/>
    </xf>
    <xf numFmtId="0" fontId="5" fillId="35" borderId="12" xfId="0" applyFont="1" applyFill="1" applyBorder="1" applyAlignment="1">
      <alignment/>
    </xf>
    <xf numFmtId="3" fontId="10" fillId="35" borderId="1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horizontal="center"/>
    </xf>
    <xf numFmtId="0" fontId="17" fillId="35" borderId="12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wrapText="1"/>
    </xf>
    <xf numFmtId="0" fontId="15" fillId="0" borderId="12" xfId="0" applyFont="1" applyFill="1" applyBorder="1" applyAlignment="1">
      <alignment/>
    </xf>
    <xf numFmtId="0" fontId="15" fillId="0" borderId="16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1" fontId="9" fillId="0" borderId="12" xfId="0" applyNumberFormat="1" applyFont="1" applyFill="1" applyBorder="1" applyAlignment="1">
      <alignment/>
    </xf>
    <xf numFmtId="0" fontId="19" fillId="0" borderId="12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6" fillId="0" borderId="12" xfId="0" applyFont="1" applyFill="1" applyBorder="1" applyAlignment="1">
      <alignment/>
    </xf>
    <xf numFmtId="187" fontId="62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15" fillId="35" borderId="12" xfId="0" applyFont="1" applyFill="1" applyBorder="1" applyAlignment="1">
      <alignment/>
    </xf>
    <xf numFmtId="0" fontId="16" fillId="35" borderId="12" xfId="0" applyFont="1" applyFill="1" applyBorder="1" applyAlignment="1">
      <alignment/>
    </xf>
    <xf numFmtId="0" fontId="12" fillId="35" borderId="11" xfId="0" applyFont="1" applyFill="1" applyBorder="1" applyAlignment="1">
      <alignment horizontal="center" wrapText="1"/>
    </xf>
    <xf numFmtId="1" fontId="10" fillId="35" borderId="12" xfId="0" applyNumberFormat="1" applyFont="1" applyFill="1" applyBorder="1" applyAlignment="1">
      <alignment/>
    </xf>
    <xf numFmtId="1" fontId="10" fillId="35" borderId="13" xfId="0" applyNumberFormat="1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20" fillId="35" borderId="12" xfId="0" applyFont="1" applyFill="1" applyBorder="1" applyAlignment="1">
      <alignment vertical="center"/>
    </xf>
    <xf numFmtId="187" fontId="10" fillId="0" borderId="12" xfId="0" applyNumberFormat="1" applyFont="1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187" fontId="9" fillId="0" borderId="11" xfId="0" applyNumberFormat="1" applyFont="1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187" fontId="12" fillId="0" borderId="11" xfId="0" applyNumberFormat="1" applyFont="1" applyFill="1" applyBorder="1" applyAlignment="1">
      <alignment vertical="center"/>
    </xf>
    <xf numFmtId="187" fontId="10" fillId="0" borderId="12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wrapText="1"/>
    </xf>
    <xf numFmtId="0" fontId="10" fillId="0" borderId="12" xfId="0" applyFont="1" applyFill="1" applyBorder="1" applyAlignment="1">
      <alignment/>
    </xf>
    <xf numFmtId="187" fontId="9" fillId="0" borderId="12" xfId="0" applyNumberFormat="1" applyFont="1" applyFill="1" applyBorder="1" applyAlignment="1">
      <alignment/>
    </xf>
    <xf numFmtId="187" fontId="10" fillId="0" borderId="12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/>
    </xf>
    <xf numFmtId="3" fontId="61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10" fillId="36" borderId="12" xfId="0" applyNumberFormat="1" applyFont="1" applyFill="1" applyBorder="1" applyAlignment="1">
      <alignment/>
    </xf>
    <xf numFmtId="0" fontId="9" fillId="36" borderId="11" xfId="0" applyFont="1" applyFill="1" applyBorder="1" applyAlignment="1">
      <alignment/>
    </xf>
    <xf numFmtId="3" fontId="10" fillId="36" borderId="11" xfId="0" applyNumberFormat="1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11" fillId="36" borderId="12" xfId="0" applyFont="1" applyFill="1" applyBorder="1" applyAlignment="1">
      <alignment wrapText="1"/>
    </xf>
    <xf numFmtId="3" fontId="12" fillId="36" borderId="12" xfId="0" applyNumberFormat="1" applyFont="1" applyFill="1" applyBorder="1" applyAlignment="1">
      <alignment wrapText="1"/>
    </xf>
    <xf numFmtId="187" fontId="9" fillId="36" borderId="12" xfId="0" applyNumberFormat="1" applyFont="1" applyFill="1" applyBorder="1" applyAlignment="1">
      <alignment/>
    </xf>
    <xf numFmtId="3" fontId="9" fillId="36" borderId="12" xfId="0" applyNumberFormat="1" applyFont="1" applyFill="1" applyBorder="1" applyAlignment="1">
      <alignment/>
    </xf>
    <xf numFmtId="3" fontId="10" fillId="36" borderId="13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9" fillId="36" borderId="0" xfId="0" applyFont="1" applyFill="1" applyAlignment="1">
      <alignment/>
    </xf>
    <xf numFmtId="3" fontId="10" fillId="36" borderId="10" xfId="0" applyNumberFormat="1" applyFont="1" applyFill="1" applyBorder="1" applyAlignment="1">
      <alignment/>
    </xf>
    <xf numFmtId="3" fontId="10" fillId="36" borderId="12" xfId="0" applyNumberFormat="1" applyFont="1" applyFill="1" applyBorder="1" applyAlignment="1">
      <alignment wrapText="1"/>
    </xf>
    <xf numFmtId="3" fontId="10" fillId="36" borderId="15" xfId="0" applyNumberFormat="1" applyFont="1" applyFill="1" applyBorder="1" applyAlignment="1">
      <alignment/>
    </xf>
    <xf numFmtId="3" fontId="9" fillId="36" borderId="15" xfId="0" applyNumberFormat="1" applyFont="1" applyFill="1" applyBorder="1" applyAlignment="1">
      <alignment/>
    </xf>
    <xf numFmtId="3" fontId="11" fillId="36" borderId="12" xfId="0" applyNumberFormat="1" applyFont="1" applyFill="1" applyBorder="1" applyAlignment="1">
      <alignment/>
    </xf>
    <xf numFmtId="3" fontId="9" fillId="36" borderId="11" xfId="0" applyNumberFormat="1" applyFont="1" applyFill="1" applyBorder="1" applyAlignment="1">
      <alignment/>
    </xf>
    <xf numFmtId="3" fontId="9" fillId="36" borderId="10" xfId="0" applyNumberFormat="1" applyFont="1" applyFill="1" applyBorder="1" applyAlignment="1">
      <alignment/>
    </xf>
    <xf numFmtId="0" fontId="9" fillId="36" borderId="10" xfId="0" applyFont="1" applyFill="1" applyBorder="1" applyAlignment="1">
      <alignment/>
    </xf>
    <xf numFmtId="3" fontId="11" fillId="36" borderId="10" xfId="0" applyNumberFormat="1" applyFont="1" applyFill="1" applyBorder="1" applyAlignment="1">
      <alignment wrapText="1"/>
    </xf>
    <xf numFmtId="3" fontId="10" fillId="36" borderId="10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wrapText="1"/>
    </xf>
    <xf numFmtId="0" fontId="11" fillId="36" borderId="10" xfId="0" applyFont="1" applyFill="1" applyBorder="1" applyAlignment="1">
      <alignment wrapText="1"/>
    </xf>
    <xf numFmtId="3" fontId="9" fillId="36" borderId="14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wrapText="1"/>
    </xf>
    <xf numFmtId="187" fontId="10" fillId="0" borderId="13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" fontId="12" fillId="0" borderId="14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3" fontId="21" fillId="35" borderId="14" xfId="0" applyNumberFormat="1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6" fillId="0" borderId="0" xfId="0" applyFont="1" applyAlignment="1">
      <alignment wrapText="1"/>
    </xf>
    <xf numFmtId="0" fontId="21" fillId="35" borderId="13" xfId="0" applyFont="1" applyFill="1" applyBorder="1" applyAlignment="1">
      <alignment horizontal="center" wrapText="1"/>
    </xf>
    <xf numFmtId="0" fontId="20" fillId="35" borderId="18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22" fillId="35" borderId="13" xfId="0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щищенные ячейки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Вх_д_в1" xfId="61"/>
    <cellStyle name="Тысячи_Вх_д_в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s326\work\WINDOWS\Temp\&#1042;&#1088;&#1077;&#1084;&#1077;&#1085;&#1085;&#1072;&#1103;%20&#1087;&#1072;&#1087;&#1082;&#1072;%201%20&#1076;&#1083;&#1103;%20&#1055;&#1088;&#1086;&#1075;&#1088;&#1072;&#1084;&#1084;&#1072;%20&#1044;&#1042;&#1054;%20&#1080;%20&#1044;&#1042;&#1057;%20-2-2-15.zip\Program%20Files\The%20Bat!\MAIL\vodokanal\Attach\&#1050;&#1086;&#1085;&#1094;&#1077;&#1087;&#1094;&#1080;&#1103;%20&#1055;&#1050;&#1056;%20&#1051;&#1042;%202004-2011%20&#1086;&#1090;%2020.11.03%20&#1052;&#1080;&#1085;%20&#1057;&#1074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имум проект (ГУП) (2)"/>
      <sheetName val="служ"/>
    </sheetNames>
    <sheetDataSet>
      <sheetData sheetId="1">
        <row r="26">
          <cell r="C26">
            <v>2004</v>
          </cell>
          <cell r="D26">
            <v>2005</v>
          </cell>
          <cell r="E26">
            <v>2006</v>
          </cell>
          <cell r="F26">
            <v>2007</v>
          </cell>
          <cell r="G26">
            <v>2008</v>
          </cell>
          <cell r="H26">
            <v>2009</v>
          </cell>
          <cell r="I26">
            <v>2010</v>
          </cell>
          <cell r="J26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tabSelected="1" view="pageBreakPreview" zoomScaleSheetLayoutView="100" zoomScalePageLayoutView="0" workbookViewId="0" topLeftCell="B89">
      <selection activeCell="H11" sqref="H11"/>
    </sheetView>
  </sheetViews>
  <sheetFormatPr defaultColWidth="9.00390625" defaultRowHeight="12.75"/>
  <cols>
    <col min="1" max="1" width="7.875" style="2" hidden="1" customWidth="1"/>
    <col min="2" max="2" width="5.625" style="34" customWidth="1"/>
    <col min="3" max="3" width="35.75390625" style="9" customWidth="1"/>
    <col min="4" max="4" width="10.125" style="9" customWidth="1"/>
    <col min="5" max="5" width="9.25390625" style="33" customWidth="1"/>
    <col min="6" max="6" width="10.25390625" style="189" customWidth="1"/>
    <col min="7" max="7" width="10.00390625" style="33" customWidth="1"/>
    <col min="8" max="8" width="9.375" style="189" customWidth="1"/>
    <col min="9" max="9" width="11.00390625" style="33" customWidth="1"/>
    <col min="10" max="10" width="13.875" style="34" customWidth="1"/>
    <col min="11" max="11" width="9.125" style="8" customWidth="1"/>
    <col min="12" max="16384" width="9.125" style="9" customWidth="1"/>
  </cols>
  <sheetData>
    <row r="1" spans="2:10" ht="51" customHeight="1">
      <c r="B1" s="222" t="s">
        <v>135</v>
      </c>
      <c r="C1" s="223"/>
      <c r="D1" s="223"/>
      <c r="E1" s="223"/>
      <c r="F1" s="223"/>
      <c r="G1" s="223"/>
      <c r="H1" s="223"/>
      <c r="I1" s="223"/>
      <c r="J1" s="223"/>
    </row>
    <row r="2" spans="2:10" ht="12" customHeight="1">
      <c r="B2" s="220"/>
      <c r="C2" s="221"/>
      <c r="E2" s="38"/>
      <c r="F2" s="38"/>
      <c r="G2" s="107"/>
      <c r="H2" s="108"/>
      <c r="I2" s="107"/>
      <c r="J2" s="107"/>
    </row>
    <row r="3" spans="1:10" ht="15" customHeight="1">
      <c r="A3" s="109"/>
      <c r="B3" s="110"/>
      <c r="C3" s="32"/>
      <c r="D3" s="217" t="s">
        <v>4</v>
      </c>
      <c r="E3" s="218"/>
      <c r="F3" s="219"/>
      <c r="G3" s="217" t="s">
        <v>19</v>
      </c>
      <c r="H3" s="218"/>
      <c r="I3" s="219"/>
      <c r="J3" s="226" t="s">
        <v>94</v>
      </c>
    </row>
    <row r="4" spans="1:10" ht="36" customHeight="1">
      <c r="A4" s="1" t="s">
        <v>0</v>
      </c>
      <c r="B4" s="7" t="s">
        <v>3</v>
      </c>
      <c r="C4" s="7" t="s">
        <v>90</v>
      </c>
      <c r="D4" s="174" t="s">
        <v>86</v>
      </c>
      <c r="E4" s="111" t="s">
        <v>92</v>
      </c>
      <c r="F4" s="111" t="s">
        <v>93</v>
      </c>
      <c r="G4" s="112" t="s">
        <v>87</v>
      </c>
      <c r="H4" s="112" t="s">
        <v>91</v>
      </c>
      <c r="I4" s="112" t="s">
        <v>88</v>
      </c>
      <c r="J4" s="227"/>
    </row>
    <row r="5" spans="1:11" s="86" customFormat="1" ht="16.5" customHeight="1">
      <c r="A5" s="102"/>
      <c r="B5" s="103"/>
      <c r="C5" s="104"/>
      <c r="D5" s="160"/>
      <c r="E5" s="105"/>
      <c r="F5" s="105"/>
      <c r="G5" s="105"/>
      <c r="H5" s="106"/>
      <c r="I5" s="106"/>
      <c r="J5" s="106"/>
      <c r="K5" s="85"/>
    </row>
    <row r="6" spans="1:10" ht="45.75" customHeight="1">
      <c r="A6" s="2">
        <v>1</v>
      </c>
      <c r="B6" s="12">
        <v>1</v>
      </c>
      <c r="C6" s="13" t="s">
        <v>28</v>
      </c>
      <c r="D6" s="165">
        <v>5940211</v>
      </c>
      <c r="E6" s="147"/>
      <c r="F6" s="14">
        <f>F7+F16+F26+F37+F43+F60+F61+F62+3376+1069+5552+880+470+788+14052+1565+67+1558+213+857+2459+1045+1429+2325+207+794+4425+1066+2103+53608.15+9844.5+109790+69969</f>
        <v>5923259.090000002</v>
      </c>
      <c r="G6" s="14">
        <v>5665137</v>
      </c>
      <c r="H6" s="68">
        <f>H7+H26+H37+H43+H60+H61+H62</f>
        <v>4866229.5</v>
      </c>
      <c r="I6" s="68">
        <f>G6-H6</f>
        <v>798907.5</v>
      </c>
      <c r="J6" s="82">
        <f>F6-H6</f>
        <v>1057029.5900000017</v>
      </c>
    </row>
    <row r="7" spans="1:10" ht="29.25" customHeight="1">
      <c r="A7" s="2">
        <v>15</v>
      </c>
      <c r="B7" s="58">
        <v>1</v>
      </c>
      <c r="C7" s="49" t="s">
        <v>79</v>
      </c>
      <c r="D7" s="165">
        <v>2191438</v>
      </c>
      <c r="E7" s="148"/>
      <c r="F7" s="203">
        <f>132360.43+816.67+123008.33+867.22+99877.44+1431.21+149543.51+892.43+115161.57+978.99+155340.8+717.29+119952.59+1528.14+112670.72+397.54+106052.38+1591.05+142116.09+1225.64+123601.09+875.02+147664.95+958.88+36425*12</f>
        <v>1976729.9800000002</v>
      </c>
      <c r="G7" s="45">
        <v>1916438</v>
      </c>
      <c r="H7" s="45">
        <f>H8+H12+H15+H16+H22</f>
        <v>1651717.6800000002</v>
      </c>
      <c r="I7" s="45">
        <f>G7-H7</f>
        <v>264720.31999999983</v>
      </c>
      <c r="J7" s="81">
        <f>F7-H7</f>
        <v>325012.30000000005</v>
      </c>
    </row>
    <row r="8" spans="2:10" ht="23.25" customHeight="1">
      <c r="B8" s="59" t="s">
        <v>38</v>
      </c>
      <c r="C8" s="17" t="s">
        <v>75</v>
      </c>
      <c r="D8" s="165">
        <v>1361032</v>
      </c>
      <c r="E8" s="148"/>
      <c r="F8" s="96"/>
      <c r="G8" s="45">
        <v>1083562</v>
      </c>
      <c r="H8" s="45">
        <f>H9+H10+H11</f>
        <v>923053.68</v>
      </c>
      <c r="I8" s="45">
        <f aca="true" t="shared" si="0" ref="I8:I13">G8-H8</f>
        <v>160508.31999999995</v>
      </c>
      <c r="J8" s="39"/>
    </row>
    <row r="9" spans="2:10" ht="23.25" customHeight="1">
      <c r="B9" s="57" t="s">
        <v>30</v>
      </c>
      <c r="C9" s="17" t="s">
        <v>44</v>
      </c>
      <c r="D9" s="165"/>
      <c r="E9" s="148"/>
      <c r="F9" s="97"/>
      <c r="G9" s="113">
        <v>702684</v>
      </c>
      <c r="H9" s="113">
        <v>702684</v>
      </c>
      <c r="I9" s="113">
        <f t="shared" si="0"/>
        <v>0</v>
      </c>
      <c r="J9" s="44"/>
    </row>
    <row r="10" spans="2:10" ht="22.5" customHeight="1">
      <c r="B10" s="57" t="s">
        <v>31</v>
      </c>
      <c r="C10" s="17" t="s">
        <v>5</v>
      </c>
      <c r="D10" s="173"/>
      <c r="E10" s="147"/>
      <c r="F10" s="98"/>
      <c r="G10" s="114">
        <v>350000</v>
      </c>
      <c r="H10" s="69">
        <f>69969+119523</f>
        <v>189492</v>
      </c>
      <c r="I10" s="69">
        <f t="shared" si="0"/>
        <v>160508</v>
      </c>
      <c r="J10" s="35"/>
    </row>
    <row r="11" spans="2:10" ht="24" customHeight="1">
      <c r="B11" s="57" t="s">
        <v>32</v>
      </c>
      <c r="C11" s="17" t="s">
        <v>6</v>
      </c>
      <c r="D11" s="173">
        <v>22236</v>
      </c>
      <c r="E11" s="147"/>
      <c r="F11" s="98"/>
      <c r="G11" s="114">
        <v>30878</v>
      </c>
      <c r="H11" s="69">
        <v>30877.68</v>
      </c>
      <c r="I11" s="69">
        <f>G11-H11</f>
        <v>0.31999999999970896</v>
      </c>
      <c r="J11" s="35"/>
    </row>
    <row r="12" spans="2:10" ht="24" customHeight="1">
      <c r="B12" s="57" t="s">
        <v>39</v>
      </c>
      <c r="C12" s="17" t="s">
        <v>76</v>
      </c>
      <c r="D12" s="165">
        <v>181947</v>
      </c>
      <c r="E12" s="147"/>
      <c r="F12" s="98"/>
      <c r="G12" s="22">
        <v>181947</v>
      </c>
      <c r="H12" s="70">
        <f>H13+H14</f>
        <v>181948</v>
      </c>
      <c r="I12" s="70">
        <f t="shared" si="0"/>
        <v>-1</v>
      </c>
      <c r="J12" s="35"/>
    </row>
    <row r="13" spans="2:10" ht="22.5" customHeight="1">
      <c r="B13" s="57" t="s">
        <v>77</v>
      </c>
      <c r="C13" s="17" t="s">
        <v>27</v>
      </c>
      <c r="D13" s="173">
        <v>32532</v>
      </c>
      <c r="E13" s="147"/>
      <c r="F13" s="98"/>
      <c r="G13" s="114">
        <v>32532</v>
      </c>
      <c r="H13" s="69">
        <v>32532</v>
      </c>
      <c r="I13" s="69">
        <f t="shared" si="0"/>
        <v>0</v>
      </c>
      <c r="J13" s="35"/>
    </row>
    <row r="14" spans="2:10" ht="25.5" customHeight="1">
      <c r="B14" s="57" t="s">
        <v>78</v>
      </c>
      <c r="C14" s="17" t="s">
        <v>129</v>
      </c>
      <c r="D14" s="173">
        <v>149416</v>
      </c>
      <c r="E14" s="147"/>
      <c r="F14" s="98"/>
      <c r="G14" s="114">
        <v>149416</v>
      </c>
      <c r="H14" s="114">
        <v>149416</v>
      </c>
      <c r="I14" s="114">
        <f>G14-H14</f>
        <v>0</v>
      </c>
      <c r="J14" s="44"/>
    </row>
    <row r="15" spans="2:10" ht="24" customHeight="1" hidden="1">
      <c r="B15" s="59"/>
      <c r="C15" s="17"/>
      <c r="D15" s="165"/>
      <c r="E15" s="148"/>
      <c r="F15" s="181"/>
      <c r="G15" s="45"/>
      <c r="H15" s="191"/>
      <c r="I15" s="45"/>
      <c r="J15" s="81"/>
    </row>
    <row r="16" spans="2:10" ht="22.5" customHeight="1">
      <c r="B16" s="47">
        <v>1.3</v>
      </c>
      <c r="C16" s="17" t="s">
        <v>56</v>
      </c>
      <c r="D16" s="165">
        <v>240000</v>
      </c>
      <c r="E16" s="14"/>
      <c r="F16" s="149">
        <v>228000</v>
      </c>
      <c r="G16" s="149">
        <v>240000</v>
      </c>
      <c r="H16" s="144">
        <f>H17+H18+H19+H20+H21</f>
        <v>228000</v>
      </c>
      <c r="I16" s="144">
        <f>G16-H16</f>
        <v>12000</v>
      </c>
      <c r="J16" s="79">
        <f>F16-H16</f>
        <v>0</v>
      </c>
    </row>
    <row r="17" spans="2:10" ht="27.75" customHeight="1">
      <c r="B17" s="57" t="s">
        <v>136</v>
      </c>
      <c r="C17" s="17" t="s">
        <v>57</v>
      </c>
      <c r="D17" s="173"/>
      <c r="E17" s="150"/>
      <c r="F17" s="99"/>
      <c r="G17" s="60">
        <v>216000</v>
      </c>
      <c r="H17" s="145">
        <v>216000</v>
      </c>
      <c r="I17" s="145">
        <f aca="true" t="shared" si="1" ref="I17:I24">G17-H17</f>
        <v>0</v>
      </c>
      <c r="J17" s="35"/>
    </row>
    <row r="18" spans="2:10" ht="24" customHeight="1">
      <c r="B18" s="57" t="s">
        <v>137</v>
      </c>
      <c r="C18" s="49" t="s">
        <v>17</v>
      </c>
      <c r="D18" s="173"/>
      <c r="E18" s="150"/>
      <c r="F18" s="99"/>
      <c r="G18" s="60">
        <v>7200</v>
      </c>
      <c r="H18" s="145">
        <v>6840</v>
      </c>
      <c r="I18" s="145">
        <f t="shared" si="1"/>
        <v>360</v>
      </c>
      <c r="J18" s="15"/>
    </row>
    <row r="19" spans="2:10" ht="24" customHeight="1">
      <c r="B19" s="57" t="s">
        <v>138</v>
      </c>
      <c r="C19" s="17" t="s">
        <v>98</v>
      </c>
      <c r="D19" s="173"/>
      <c r="E19" s="150"/>
      <c r="F19" s="99"/>
      <c r="G19" s="60">
        <v>7000</v>
      </c>
      <c r="H19" s="145">
        <v>0</v>
      </c>
      <c r="I19" s="145">
        <f t="shared" si="1"/>
        <v>7000</v>
      </c>
      <c r="J19" s="15"/>
    </row>
    <row r="20" spans="2:10" ht="24" customHeight="1" hidden="1">
      <c r="B20" s="57"/>
      <c r="C20" s="17"/>
      <c r="D20" s="173"/>
      <c r="E20" s="150"/>
      <c r="F20" s="99"/>
      <c r="G20" s="60"/>
      <c r="H20" s="193"/>
      <c r="I20" s="145"/>
      <c r="J20" s="15"/>
    </row>
    <row r="21" spans="2:10" ht="24" customHeight="1">
      <c r="B21" s="57" t="s">
        <v>139</v>
      </c>
      <c r="C21" s="17" t="s">
        <v>63</v>
      </c>
      <c r="D21" s="173"/>
      <c r="E21" s="150"/>
      <c r="F21" s="99"/>
      <c r="G21" s="60">
        <v>9800</v>
      </c>
      <c r="H21" s="145">
        <v>5160</v>
      </c>
      <c r="I21" s="145">
        <f t="shared" si="1"/>
        <v>4640</v>
      </c>
      <c r="J21" s="15"/>
    </row>
    <row r="22" spans="2:10" ht="20.25" customHeight="1">
      <c r="B22" s="59" t="s">
        <v>140</v>
      </c>
      <c r="C22" s="17" t="s">
        <v>33</v>
      </c>
      <c r="D22" s="165">
        <v>410929</v>
      </c>
      <c r="E22" s="148"/>
      <c r="F22" s="96"/>
      <c r="G22" s="45">
        <v>410929</v>
      </c>
      <c r="H22" s="45">
        <f>H23+H24+H25</f>
        <v>318716</v>
      </c>
      <c r="I22" s="45">
        <f t="shared" si="1"/>
        <v>92213</v>
      </c>
      <c r="J22" s="39"/>
    </row>
    <row r="23" spans="2:10" ht="27.75" customHeight="1">
      <c r="B23" s="57" t="s">
        <v>141</v>
      </c>
      <c r="C23" s="17" t="s">
        <v>58</v>
      </c>
      <c r="D23" s="165"/>
      <c r="E23" s="148"/>
      <c r="F23" s="96"/>
      <c r="G23" s="61">
        <v>300000</v>
      </c>
      <c r="H23" s="71">
        <v>300000</v>
      </c>
      <c r="I23" s="71">
        <f t="shared" si="1"/>
        <v>0</v>
      </c>
      <c r="J23" s="35"/>
    </row>
    <row r="24" spans="2:10" ht="27.75" customHeight="1">
      <c r="B24" s="57" t="s">
        <v>142</v>
      </c>
      <c r="C24" s="17" t="s">
        <v>62</v>
      </c>
      <c r="D24" s="165"/>
      <c r="E24" s="148"/>
      <c r="F24" s="96"/>
      <c r="G24" s="61">
        <v>70000</v>
      </c>
      <c r="H24" s="61">
        <v>0</v>
      </c>
      <c r="I24" s="61">
        <f t="shared" si="1"/>
        <v>70000</v>
      </c>
      <c r="J24" s="44"/>
    </row>
    <row r="25" spans="2:10" ht="27.75" customHeight="1">
      <c r="B25" s="57" t="s">
        <v>143</v>
      </c>
      <c r="C25" s="17" t="s">
        <v>63</v>
      </c>
      <c r="D25" s="165"/>
      <c r="E25" s="148"/>
      <c r="F25" s="96"/>
      <c r="G25" s="61">
        <v>40929</v>
      </c>
      <c r="H25" s="71">
        <v>18716</v>
      </c>
      <c r="I25" s="71">
        <f>G25-H25</f>
        <v>22213</v>
      </c>
      <c r="J25" s="15"/>
    </row>
    <row r="26" spans="2:10" ht="28.5" customHeight="1">
      <c r="B26" s="47">
        <v>2</v>
      </c>
      <c r="C26" s="17" t="s">
        <v>22</v>
      </c>
      <c r="D26" s="165">
        <v>1619924</v>
      </c>
      <c r="E26" s="147"/>
      <c r="F26" s="14">
        <f>10726.64+634.3+93916.9+663.96+77482.25+1102.14+113944.92+678.08+87305.63+759.12+115903.61+558.15+92277.92+1197.18+87498.05+311.44+79748.33+1167.16+101952.4+899.31+88306.09+38971.28*12</f>
        <v>1424688.94</v>
      </c>
      <c r="G26" s="46">
        <v>1619924</v>
      </c>
      <c r="H26" s="46">
        <f>H27+H29+H32+H33</f>
        <v>1619924</v>
      </c>
      <c r="I26" s="46">
        <f>G26-H26</f>
        <v>0</v>
      </c>
      <c r="J26" s="80">
        <f>F26-H26</f>
        <v>-195235.06000000006</v>
      </c>
    </row>
    <row r="27" spans="2:10" ht="15" customHeight="1">
      <c r="B27" s="47">
        <v>2.1</v>
      </c>
      <c r="C27" s="17" t="s">
        <v>45</v>
      </c>
      <c r="D27" s="165"/>
      <c r="E27" s="147"/>
      <c r="F27" s="95"/>
      <c r="G27" s="50">
        <v>390584</v>
      </c>
      <c r="H27" s="50">
        <v>390584</v>
      </c>
      <c r="I27" s="50">
        <f>G27-H27</f>
        <v>0</v>
      </c>
      <c r="J27" s="44"/>
    </row>
    <row r="28" spans="2:10" ht="26.25" customHeight="1" hidden="1">
      <c r="B28" s="47"/>
      <c r="C28" s="17"/>
      <c r="D28" s="165"/>
      <c r="E28" s="147"/>
      <c r="F28" s="95"/>
      <c r="G28" s="50"/>
      <c r="H28" s="194">
        <v>0</v>
      </c>
      <c r="I28" s="50">
        <f>G28-H28</f>
        <v>0</v>
      </c>
      <c r="J28" s="44"/>
    </row>
    <row r="29" spans="2:10" ht="18" customHeight="1">
      <c r="B29" s="47">
        <v>2.2</v>
      </c>
      <c r="C29" s="17" t="s">
        <v>64</v>
      </c>
      <c r="D29" s="165"/>
      <c r="E29" s="147"/>
      <c r="F29" s="95"/>
      <c r="G29" s="50">
        <v>618762</v>
      </c>
      <c r="H29" s="50">
        <v>618762</v>
      </c>
      <c r="I29" s="50">
        <f>G29-H29</f>
        <v>0</v>
      </c>
      <c r="J29" s="44"/>
    </row>
    <row r="30" spans="2:10" ht="22.5" customHeight="1">
      <c r="B30" s="57" t="s">
        <v>100</v>
      </c>
      <c r="C30" s="17" t="s">
        <v>95</v>
      </c>
      <c r="D30" s="165"/>
      <c r="E30" s="147"/>
      <c r="F30" s="95"/>
      <c r="G30" s="50">
        <v>100000</v>
      </c>
      <c r="H30" s="50">
        <v>0</v>
      </c>
      <c r="I30" s="50">
        <f aca="true" t="shared" si="2" ref="I30:I49">G30-H30</f>
        <v>100000</v>
      </c>
      <c r="J30" s="44"/>
    </row>
    <row r="31" spans="2:10" ht="26.25" customHeight="1" hidden="1">
      <c r="B31" s="57"/>
      <c r="C31" s="17"/>
      <c r="D31" s="165"/>
      <c r="E31" s="147"/>
      <c r="F31" s="95"/>
      <c r="G31" s="50"/>
      <c r="H31" s="194"/>
      <c r="I31" s="50">
        <f t="shared" si="2"/>
        <v>0</v>
      </c>
      <c r="J31" s="44"/>
    </row>
    <row r="32" spans="2:10" ht="21" customHeight="1">
      <c r="B32" s="57" t="s">
        <v>101</v>
      </c>
      <c r="C32" s="17" t="s">
        <v>65</v>
      </c>
      <c r="D32" s="165"/>
      <c r="E32" s="147"/>
      <c r="F32" s="95"/>
      <c r="G32" s="50">
        <v>215778</v>
      </c>
      <c r="H32" s="50">
        <v>215778</v>
      </c>
      <c r="I32" s="50">
        <f t="shared" si="2"/>
        <v>0</v>
      </c>
      <c r="J32" s="44"/>
    </row>
    <row r="33" spans="2:10" ht="25.5" customHeight="1">
      <c r="B33" s="47">
        <v>2.4</v>
      </c>
      <c r="C33" s="17" t="s">
        <v>69</v>
      </c>
      <c r="D33" s="165"/>
      <c r="E33" s="147"/>
      <c r="F33" s="95"/>
      <c r="G33" s="50">
        <v>394800</v>
      </c>
      <c r="H33" s="50">
        <v>394800</v>
      </c>
      <c r="I33" s="50">
        <f t="shared" si="2"/>
        <v>0</v>
      </c>
      <c r="J33" s="44"/>
    </row>
    <row r="34" spans="2:10" ht="24" customHeight="1" hidden="1">
      <c r="B34" s="57"/>
      <c r="C34" s="17"/>
      <c r="D34" s="165"/>
      <c r="E34" s="147"/>
      <c r="F34" s="95"/>
      <c r="G34" s="50"/>
      <c r="H34" s="194"/>
      <c r="I34" s="50"/>
      <c r="J34" s="44"/>
    </row>
    <row r="35" spans="2:10" ht="22.5" customHeight="1">
      <c r="B35" s="57" t="s">
        <v>102</v>
      </c>
      <c r="C35" s="17" t="s">
        <v>85</v>
      </c>
      <c r="D35" s="165"/>
      <c r="E35" s="147"/>
      <c r="F35" s="95"/>
      <c r="G35" s="50">
        <v>120000</v>
      </c>
      <c r="H35" s="50">
        <v>25011</v>
      </c>
      <c r="I35" s="50">
        <f t="shared" si="2"/>
        <v>94989</v>
      </c>
      <c r="J35" s="44"/>
    </row>
    <row r="36" spans="2:10" ht="24" customHeight="1">
      <c r="B36" s="57" t="s">
        <v>103</v>
      </c>
      <c r="C36" s="17" t="s">
        <v>130</v>
      </c>
      <c r="D36" s="165"/>
      <c r="E36" s="147"/>
      <c r="F36" s="95"/>
      <c r="G36" s="50">
        <v>150000</v>
      </c>
      <c r="H36" s="50">
        <v>0</v>
      </c>
      <c r="I36" s="50">
        <f t="shared" si="2"/>
        <v>150000</v>
      </c>
      <c r="J36" s="44"/>
    </row>
    <row r="37" spans="2:10" ht="20.25" customHeight="1">
      <c r="B37" s="47">
        <v>3</v>
      </c>
      <c r="C37" s="17" t="s">
        <v>20</v>
      </c>
      <c r="D37" s="165">
        <v>574871</v>
      </c>
      <c r="E37" s="147"/>
      <c r="F37" s="14">
        <f>36854.97+230.93+33807.55+238.63+28179.36+398.99+40749.83+241.97+31321.94+276.2+40108.01+199.3+30611.78+397.16+29000.91+103.32+26427.48+387.2+33795.7+1322.15+29257.02+227.42+28649.09+189.62+12922.06*12</f>
        <v>548041.2500000001</v>
      </c>
      <c r="G37" s="14">
        <v>574871</v>
      </c>
      <c r="H37" s="14">
        <f>H38+H39+H40+H41+H42</f>
        <v>371117</v>
      </c>
      <c r="I37" s="14">
        <f>G37-H37</f>
        <v>203754</v>
      </c>
      <c r="J37" s="81">
        <f>F37-H37</f>
        <v>176924.25000000012</v>
      </c>
    </row>
    <row r="38" spans="2:10" ht="26.25" customHeight="1">
      <c r="B38" s="57" t="s">
        <v>40</v>
      </c>
      <c r="C38" s="17" t="s">
        <v>59</v>
      </c>
      <c r="D38" s="165"/>
      <c r="E38" s="147"/>
      <c r="F38" s="98"/>
      <c r="G38" s="60">
        <v>319716</v>
      </c>
      <c r="H38" s="145">
        <v>319716</v>
      </c>
      <c r="I38" s="145">
        <f t="shared" si="2"/>
        <v>0</v>
      </c>
      <c r="J38" s="35"/>
    </row>
    <row r="39" spans="2:10" ht="24" customHeight="1">
      <c r="B39" s="57" t="s">
        <v>123</v>
      </c>
      <c r="C39" s="17" t="s">
        <v>47</v>
      </c>
      <c r="D39" s="165"/>
      <c r="E39" s="147"/>
      <c r="F39" s="98"/>
      <c r="G39" s="60">
        <v>45000</v>
      </c>
      <c r="H39" s="60">
        <v>0</v>
      </c>
      <c r="I39" s="60">
        <f>G39-H39</f>
        <v>45000</v>
      </c>
      <c r="J39" s="44"/>
    </row>
    <row r="40" spans="2:10" ht="24" customHeight="1">
      <c r="B40" s="57" t="s">
        <v>124</v>
      </c>
      <c r="C40" s="17" t="s">
        <v>111</v>
      </c>
      <c r="D40" s="165"/>
      <c r="E40" s="147"/>
      <c r="F40" s="98"/>
      <c r="G40" s="60">
        <v>140155</v>
      </c>
      <c r="H40" s="60">
        <v>0</v>
      </c>
      <c r="I40" s="60">
        <f t="shared" si="2"/>
        <v>140155</v>
      </c>
      <c r="J40" s="44"/>
    </row>
    <row r="41" spans="2:10" ht="24" customHeight="1" hidden="1">
      <c r="B41" s="57" t="s">
        <v>60</v>
      </c>
      <c r="C41" s="17"/>
      <c r="D41" s="165"/>
      <c r="E41" s="147"/>
      <c r="F41" s="98"/>
      <c r="G41" s="60"/>
      <c r="H41" s="195"/>
      <c r="I41" s="60">
        <f t="shared" si="2"/>
        <v>0</v>
      </c>
      <c r="J41" s="44"/>
    </row>
    <row r="42" spans="2:10" ht="24" customHeight="1">
      <c r="B42" s="57" t="s">
        <v>125</v>
      </c>
      <c r="C42" s="17" t="s">
        <v>131</v>
      </c>
      <c r="D42" s="165"/>
      <c r="E42" s="147"/>
      <c r="F42" s="98"/>
      <c r="G42" s="60">
        <v>70000</v>
      </c>
      <c r="H42" s="60">
        <v>51401</v>
      </c>
      <c r="I42" s="60">
        <f t="shared" si="2"/>
        <v>18599</v>
      </c>
      <c r="J42" s="44"/>
    </row>
    <row r="43" spans="2:10" ht="17.25" customHeight="1">
      <c r="B43" s="47">
        <v>4</v>
      </c>
      <c r="C43" s="17" t="s">
        <v>21</v>
      </c>
      <c r="D43" s="165">
        <v>1015986</v>
      </c>
      <c r="E43" s="147"/>
      <c r="F43" s="14">
        <f>62738.12+391.48+57246.47+399.22+47814.4+675.29+69773.19+401.81+53685.56+468.04+71132.5+343.97+56554.98+733.82+53525.53+190.9+48745.81+715.41+62418.29+551.24+53987.22+420.19+52877.52+350.34+23895.55*12</f>
        <v>982887.9</v>
      </c>
      <c r="G43" s="14">
        <v>1015986</v>
      </c>
      <c r="H43" s="68">
        <f>H44+H45+H46+H47+H48+H49+H50+H51+H52+H53+H54+H55+H56+H57+H58</f>
        <v>820656.72</v>
      </c>
      <c r="I43" s="68">
        <f>G43-H43</f>
        <v>195329.28000000003</v>
      </c>
      <c r="J43" s="82">
        <f>F43-H43</f>
        <v>162231.18000000005</v>
      </c>
    </row>
    <row r="44" spans="2:10" ht="28.5" customHeight="1">
      <c r="B44" s="57" t="s">
        <v>41</v>
      </c>
      <c r="C44" s="17" t="s">
        <v>8</v>
      </c>
      <c r="D44" s="165"/>
      <c r="E44" s="147"/>
      <c r="F44" s="98"/>
      <c r="G44" s="114">
        <v>66000</v>
      </c>
      <c r="H44" s="69">
        <v>72517</v>
      </c>
      <c r="I44" s="69">
        <f t="shared" si="2"/>
        <v>-6517</v>
      </c>
      <c r="J44" s="35"/>
    </row>
    <row r="45" spans="2:10" ht="28.5" customHeight="1">
      <c r="B45" s="57" t="s">
        <v>42</v>
      </c>
      <c r="C45" s="17" t="s">
        <v>132</v>
      </c>
      <c r="D45" s="165"/>
      <c r="E45" s="147"/>
      <c r="F45" s="98"/>
      <c r="G45" s="114">
        <v>5000</v>
      </c>
      <c r="H45" s="69">
        <v>2450</v>
      </c>
      <c r="I45" s="69">
        <f>G45-H45</f>
        <v>2550</v>
      </c>
      <c r="J45" s="35"/>
    </row>
    <row r="46" spans="2:10" ht="25.5" customHeight="1">
      <c r="B46" s="57" t="s">
        <v>43</v>
      </c>
      <c r="C46" s="17" t="s">
        <v>9</v>
      </c>
      <c r="D46" s="165"/>
      <c r="E46" s="147"/>
      <c r="F46" s="98"/>
      <c r="G46" s="114">
        <v>74922</v>
      </c>
      <c r="H46" s="69">
        <v>85829.62</v>
      </c>
      <c r="I46" s="69">
        <f t="shared" si="2"/>
        <v>-10907.619999999995</v>
      </c>
      <c r="J46" s="35"/>
    </row>
    <row r="47" spans="2:10" ht="27.75" customHeight="1">
      <c r="B47" s="57" t="s">
        <v>48</v>
      </c>
      <c r="C47" s="17" t="s">
        <v>46</v>
      </c>
      <c r="D47" s="165"/>
      <c r="E47" s="150"/>
      <c r="F47" s="99"/>
      <c r="G47" s="114">
        <v>68052</v>
      </c>
      <c r="H47" s="69">
        <f>41652+20400+6400</f>
        <v>68452</v>
      </c>
      <c r="I47" s="69">
        <f t="shared" si="2"/>
        <v>-400</v>
      </c>
      <c r="J47" s="35"/>
    </row>
    <row r="48" spans="2:10" ht="24" customHeight="1">
      <c r="B48" s="57" t="s">
        <v>49</v>
      </c>
      <c r="C48" s="17" t="s">
        <v>7</v>
      </c>
      <c r="D48" s="165"/>
      <c r="E48" s="147"/>
      <c r="F48" s="98"/>
      <c r="G48" s="114">
        <v>18000</v>
      </c>
      <c r="H48" s="69">
        <f>1500*12</f>
        <v>18000</v>
      </c>
      <c r="I48" s="69">
        <f t="shared" si="2"/>
        <v>0</v>
      </c>
      <c r="J48" s="35"/>
    </row>
    <row r="49" spans="2:10" ht="38.25" customHeight="1">
      <c r="B49" s="57" t="s">
        <v>50</v>
      </c>
      <c r="C49" s="17" t="s">
        <v>25</v>
      </c>
      <c r="D49" s="165"/>
      <c r="E49" s="147"/>
      <c r="F49" s="98"/>
      <c r="G49" s="114">
        <v>45000</v>
      </c>
      <c r="H49" s="69">
        <f>11882+35212.1</f>
        <v>47094.1</v>
      </c>
      <c r="I49" s="69">
        <f t="shared" si="2"/>
        <v>-2094.0999999999985</v>
      </c>
      <c r="J49" s="15"/>
    </row>
    <row r="50" spans="2:10" ht="24.75" customHeight="1">
      <c r="B50" s="57" t="s">
        <v>52</v>
      </c>
      <c r="C50" s="17" t="s">
        <v>115</v>
      </c>
      <c r="D50" s="165"/>
      <c r="E50" s="147"/>
      <c r="F50" s="98"/>
      <c r="G50" s="114">
        <v>36000</v>
      </c>
      <c r="H50" s="69">
        <v>58500</v>
      </c>
      <c r="I50" s="69">
        <f aca="true" t="shared" si="3" ref="I50:I56">G50-H50</f>
        <v>-22500</v>
      </c>
      <c r="J50" s="15"/>
    </row>
    <row r="51" spans="1:11" s="24" customFormat="1" ht="26.25" customHeight="1">
      <c r="A51" s="5"/>
      <c r="B51" s="57" t="s">
        <v>53</v>
      </c>
      <c r="C51" s="49" t="s">
        <v>133</v>
      </c>
      <c r="D51" s="172"/>
      <c r="E51" s="14"/>
      <c r="F51" s="14"/>
      <c r="G51" s="51">
        <v>50000</v>
      </c>
      <c r="H51" s="72">
        <v>0</v>
      </c>
      <c r="I51" s="72">
        <f t="shared" si="3"/>
        <v>50000</v>
      </c>
      <c r="J51" s="15"/>
      <c r="K51" s="23"/>
    </row>
    <row r="52" spans="1:11" s="24" customFormat="1" ht="27.75" customHeight="1">
      <c r="A52" s="5"/>
      <c r="B52" s="57" t="s">
        <v>54</v>
      </c>
      <c r="C52" s="9" t="s">
        <v>116</v>
      </c>
      <c r="D52" s="172"/>
      <c r="E52" s="14"/>
      <c r="F52" s="14"/>
      <c r="G52" s="51">
        <v>10000</v>
      </c>
      <c r="H52" s="72">
        <v>0</v>
      </c>
      <c r="I52" s="72">
        <f t="shared" si="3"/>
        <v>10000</v>
      </c>
      <c r="J52" s="37"/>
      <c r="K52" s="23"/>
    </row>
    <row r="53" spans="1:11" s="24" customFormat="1" ht="27.75" customHeight="1">
      <c r="A53" s="5"/>
      <c r="B53" s="57" t="s">
        <v>109</v>
      </c>
      <c r="C53" s="16" t="s">
        <v>55</v>
      </c>
      <c r="D53" s="172"/>
      <c r="E53" s="14"/>
      <c r="F53" s="14"/>
      <c r="G53" s="51">
        <v>100000</v>
      </c>
      <c r="H53" s="72">
        <v>0</v>
      </c>
      <c r="I53" s="72">
        <f t="shared" si="3"/>
        <v>100000</v>
      </c>
      <c r="J53" s="37"/>
      <c r="K53" s="23"/>
    </row>
    <row r="54" spans="1:11" s="24" customFormat="1" ht="27.75" customHeight="1">
      <c r="A54" s="5"/>
      <c r="B54" s="57" t="s">
        <v>107</v>
      </c>
      <c r="C54" s="17" t="s">
        <v>134</v>
      </c>
      <c r="D54" s="172"/>
      <c r="E54" s="14"/>
      <c r="F54" s="14"/>
      <c r="G54" s="51">
        <v>5000</v>
      </c>
      <c r="H54" s="72">
        <v>12634</v>
      </c>
      <c r="I54" s="72">
        <f t="shared" si="3"/>
        <v>-7634</v>
      </c>
      <c r="J54" s="37"/>
      <c r="K54" s="23"/>
    </row>
    <row r="55" spans="1:11" s="24" customFormat="1" ht="27.75" customHeight="1">
      <c r="A55" s="5"/>
      <c r="B55" s="57" t="s">
        <v>108</v>
      </c>
      <c r="C55" s="16" t="s">
        <v>35</v>
      </c>
      <c r="D55" s="172"/>
      <c r="E55" s="14"/>
      <c r="F55" s="14"/>
      <c r="G55" s="51">
        <v>40000</v>
      </c>
      <c r="H55" s="72">
        <v>0</v>
      </c>
      <c r="I55" s="72">
        <f t="shared" si="3"/>
        <v>40000</v>
      </c>
      <c r="J55" s="37"/>
      <c r="K55" s="23"/>
    </row>
    <row r="56" spans="1:11" s="24" customFormat="1" ht="27.75" customHeight="1">
      <c r="A56" s="5"/>
      <c r="B56" s="57" t="s">
        <v>110</v>
      </c>
      <c r="C56" s="42" t="s">
        <v>104</v>
      </c>
      <c r="D56" s="172"/>
      <c r="E56" s="14"/>
      <c r="F56" s="14"/>
      <c r="G56" s="51">
        <v>300000</v>
      </c>
      <c r="H56" s="72">
        <v>300000</v>
      </c>
      <c r="I56" s="72">
        <f t="shared" si="3"/>
        <v>0</v>
      </c>
      <c r="J56" s="37"/>
      <c r="K56" s="23"/>
    </row>
    <row r="57" spans="1:11" s="24" customFormat="1" ht="27.75" customHeight="1">
      <c r="A57" s="5"/>
      <c r="B57" s="57" t="s">
        <v>117</v>
      </c>
      <c r="C57" s="17" t="s">
        <v>105</v>
      </c>
      <c r="D57" s="172"/>
      <c r="E57" s="14"/>
      <c r="F57" s="14"/>
      <c r="G57" s="51">
        <v>90600</v>
      </c>
      <c r="H57" s="72">
        <v>90600</v>
      </c>
      <c r="I57" s="72">
        <v>0</v>
      </c>
      <c r="J57" s="37"/>
      <c r="K57" s="23"/>
    </row>
    <row r="58" spans="1:11" s="24" customFormat="1" ht="27.75" customHeight="1">
      <c r="A58" s="5"/>
      <c r="B58" s="57" t="s">
        <v>118</v>
      </c>
      <c r="C58" s="17" t="s">
        <v>113</v>
      </c>
      <c r="D58" s="172"/>
      <c r="E58" s="14"/>
      <c r="F58" s="14"/>
      <c r="G58" s="51">
        <v>107412</v>
      </c>
      <c r="H58" s="72">
        <v>64580</v>
      </c>
      <c r="I58" s="72">
        <f>G58-H58</f>
        <v>42832</v>
      </c>
      <c r="J58" s="37"/>
      <c r="K58" s="23"/>
    </row>
    <row r="59" spans="1:11" s="24" customFormat="1" ht="27.75" customHeight="1" hidden="1">
      <c r="A59" s="5"/>
      <c r="B59" s="57"/>
      <c r="C59" s="17"/>
      <c r="D59" s="172"/>
      <c r="E59" s="14"/>
      <c r="F59" s="179"/>
      <c r="G59" s="51"/>
      <c r="H59" s="196"/>
      <c r="I59" s="72"/>
      <c r="J59" s="37"/>
      <c r="K59" s="23"/>
    </row>
    <row r="60" spans="2:10" ht="25.5" customHeight="1">
      <c r="B60" s="47">
        <v>5</v>
      </c>
      <c r="C60" s="17" t="s">
        <v>24</v>
      </c>
      <c r="D60" s="165">
        <v>120000</v>
      </c>
      <c r="E60" s="147"/>
      <c r="F60" s="14">
        <f>8635.63+52.26+3341.72+2.75+6640.07+105.75+10827.37+65.45+7450.39+87.23+10829.78+43.29+8678.19+114.8+6940.46+26.43+5292.87+78.38+10237.8+92.24+9015.13+71.61+8327.49+58.48+33487</f>
        <v>130502.57000000004</v>
      </c>
      <c r="G60" s="14">
        <v>180000</v>
      </c>
      <c r="H60" s="68">
        <v>145824.5</v>
      </c>
      <c r="I60" s="68">
        <f>G60-H60</f>
        <v>34175.5</v>
      </c>
      <c r="J60" s="79">
        <f>F60-H60</f>
        <v>-15321.929999999964</v>
      </c>
    </row>
    <row r="61" spans="2:10" ht="26.25" customHeight="1">
      <c r="B61" s="47">
        <v>6</v>
      </c>
      <c r="C61" s="17" t="s">
        <v>23</v>
      </c>
      <c r="D61" s="165">
        <v>183764</v>
      </c>
      <c r="E61" s="147"/>
      <c r="F61" s="149">
        <f>16027.34+100.1+14469.92+102.96+12223.2+172.85+17637.08+104.12+13520.95+119.67+17868.62+87.72+14110.47+185.35+13345.18+48.22+12138.79+180.7+15576.36+139.23+13443.69+106.14+13153.46+88.49</f>
        <v>174950.61000000004</v>
      </c>
      <c r="G61" s="22">
        <v>183690</v>
      </c>
      <c r="H61" s="70">
        <v>186501.6</v>
      </c>
      <c r="I61" s="70">
        <f>G61-H61</f>
        <v>-2811.600000000006</v>
      </c>
      <c r="J61" s="79">
        <f>F61-H61</f>
        <v>-11550.989999999962</v>
      </c>
    </row>
    <row r="62" spans="2:10" ht="26.25" customHeight="1">
      <c r="B62" s="47">
        <v>7</v>
      </c>
      <c r="C62" s="17" t="s">
        <v>61</v>
      </c>
      <c r="D62" s="165">
        <v>123744</v>
      </c>
      <c r="E62" s="147"/>
      <c r="F62" s="149">
        <f>10655.67+12.89+9819.42+12.96+8112.39+22.37+11952.19+12.94+9089.52+15.41+12207.48+11.36+9767.96+24.58+9210.49+6.4+8418.63+23.98+10791.4+18.48+9347.16+14.08+9159.81+11.74+4102.24*12</f>
        <v>167946.19</v>
      </c>
      <c r="G62" s="22">
        <v>174228</v>
      </c>
      <c r="H62" s="22">
        <f>3500*12+28488</f>
        <v>70488</v>
      </c>
      <c r="I62" s="22">
        <f>G62-H62</f>
        <v>103740</v>
      </c>
      <c r="J62" s="80">
        <f>F62-H62</f>
        <v>97458.19</v>
      </c>
    </row>
    <row r="63" spans="1:11" s="86" customFormat="1" ht="13.5" customHeight="1">
      <c r="A63" s="83"/>
      <c r="B63" s="115"/>
      <c r="C63" s="116"/>
      <c r="D63" s="117"/>
      <c r="E63" s="158"/>
      <c r="F63" s="117"/>
      <c r="G63" s="158"/>
      <c r="H63" s="118"/>
      <c r="I63" s="119"/>
      <c r="J63" s="120"/>
      <c r="K63" s="85"/>
    </row>
    <row r="64" spans="1:11" s="24" customFormat="1" ht="29.25" customHeight="1">
      <c r="A64" s="3"/>
      <c r="B64" s="20">
        <v>2</v>
      </c>
      <c r="C64" s="21" t="s">
        <v>29</v>
      </c>
      <c r="D64" s="14">
        <v>188111</v>
      </c>
      <c r="E64" s="14"/>
      <c r="F64" s="14">
        <f>18994.88+17449.94+14009.58+19726.61+17554.1+21156.75+15798.18+14533.12+10499.37+16188.59+16728.99+13095.58</f>
        <v>195735.68999999997</v>
      </c>
      <c r="G64" s="14">
        <v>463185</v>
      </c>
      <c r="H64" s="68">
        <f>H65+H66+H67+H68</f>
        <v>480800.80000000005</v>
      </c>
      <c r="I64" s="68">
        <f>I65+I66+I67+I68</f>
        <v>-17615.800000000017</v>
      </c>
      <c r="J64" s="82">
        <f>F64-H64</f>
        <v>-285065.1100000001</v>
      </c>
      <c r="K64" s="23"/>
    </row>
    <row r="65" spans="2:10" ht="24" customHeight="1">
      <c r="B65" s="25">
        <v>2.1</v>
      </c>
      <c r="C65" s="49" t="s">
        <v>10</v>
      </c>
      <c r="D65" s="171"/>
      <c r="E65" s="151"/>
      <c r="F65" s="26"/>
      <c r="G65" s="171">
        <v>366116</v>
      </c>
      <c r="H65" s="73">
        <v>366115.52</v>
      </c>
      <c r="I65" s="73">
        <f>G65-H65</f>
        <v>0.47999999998137355</v>
      </c>
      <c r="J65" s="40"/>
    </row>
    <row r="66" spans="2:10" ht="24" customHeight="1">
      <c r="B66" s="25">
        <v>2.2</v>
      </c>
      <c r="C66" s="49" t="s">
        <v>11</v>
      </c>
      <c r="D66" s="26"/>
      <c r="E66" s="151"/>
      <c r="F66" s="26"/>
      <c r="G66" s="171">
        <v>1500</v>
      </c>
      <c r="H66" s="73">
        <v>1500</v>
      </c>
      <c r="I66" s="73">
        <f>G66-H66</f>
        <v>0</v>
      </c>
      <c r="J66" s="40"/>
    </row>
    <row r="67" spans="1:10" ht="27" customHeight="1">
      <c r="A67" s="2">
        <v>12</v>
      </c>
      <c r="B67" s="25">
        <v>2.3</v>
      </c>
      <c r="C67" s="16" t="s">
        <v>119</v>
      </c>
      <c r="D67" s="152"/>
      <c r="E67" s="147"/>
      <c r="F67" s="95"/>
      <c r="G67" s="51">
        <v>80809</v>
      </c>
      <c r="H67" s="72">
        <f>15000+83425.28</f>
        <v>98425.28</v>
      </c>
      <c r="I67" s="72">
        <f>G67-H67</f>
        <v>-17616.28</v>
      </c>
      <c r="J67" s="35"/>
    </row>
    <row r="68" spans="2:10" ht="13.5" customHeight="1">
      <c r="B68" s="25">
        <v>2.4</v>
      </c>
      <c r="C68" s="16" t="s">
        <v>126</v>
      </c>
      <c r="D68" s="152"/>
      <c r="E68" s="147"/>
      <c r="F68" s="95"/>
      <c r="G68" s="51">
        <v>14760</v>
      </c>
      <c r="H68" s="94">
        <v>14760</v>
      </c>
      <c r="I68" s="72">
        <f>G68-H68</f>
        <v>0</v>
      </c>
      <c r="J68" s="15"/>
    </row>
    <row r="69" spans="1:11" s="24" customFormat="1" ht="37.5" customHeight="1" hidden="1">
      <c r="A69" s="5"/>
      <c r="B69" s="20">
        <v>3</v>
      </c>
      <c r="C69" s="21" t="s">
        <v>12</v>
      </c>
      <c r="D69" s="14"/>
      <c r="E69" s="29">
        <v>10800</v>
      </c>
      <c r="F69" s="184"/>
      <c r="G69" s="175">
        <f>D69</f>
        <v>0</v>
      </c>
      <c r="H69" s="199"/>
      <c r="I69" s="74"/>
      <c r="J69" s="36"/>
      <c r="K69" s="23"/>
    </row>
    <row r="70" spans="1:11" s="90" customFormat="1" ht="18.75" customHeight="1">
      <c r="A70" s="121"/>
      <c r="B70" s="122"/>
      <c r="C70" s="123"/>
      <c r="D70" s="161"/>
      <c r="E70" s="124"/>
      <c r="F70" s="124"/>
      <c r="G70" s="124"/>
      <c r="H70" s="125"/>
      <c r="I70" s="125"/>
      <c r="J70" s="126"/>
      <c r="K70" s="89"/>
    </row>
    <row r="71" spans="1:11" s="24" customFormat="1" ht="28.5" customHeight="1">
      <c r="A71" s="5"/>
      <c r="B71" s="20">
        <v>3</v>
      </c>
      <c r="C71" s="21" t="s">
        <v>13</v>
      </c>
      <c r="D71" s="14">
        <v>114000</v>
      </c>
      <c r="E71" s="153"/>
      <c r="F71" s="14">
        <f>8009.82+7912.04+6111.54+8041.76+7033.14+8347.82+7870.28+6833.58+6794.69+8091.42+6942.4+7720.74</f>
        <v>89709.23</v>
      </c>
      <c r="G71" s="29">
        <v>114000</v>
      </c>
      <c r="H71" s="75">
        <v>141190</v>
      </c>
      <c r="I71" s="75">
        <f>G71-H71</f>
        <v>-27190</v>
      </c>
      <c r="J71" s="63">
        <f>F71-H71</f>
        <v>-51480.770000000004</v>
      </c>
      <c r="K71" s="23"/>
    </row>
    <row r="72" spans="1:11" s="11" customFormat="1" ht="16.5" customHeight="1" hidden="1">
      <c r="A72" s="4"/>
      <c r="B72" s="18"/>
      <c r="C72" s="19"/>
      <c r="D72" s="152"/>
      <c r="E72" s="151"/>
      <c r="F72" s="183"/>
      <c r="G72" s="151"/>
      <c r="H72" s="201"/>
      <c r="I72" s="154"/>
      <c r="J72" s="28"/>
      <c r="K72" s="10"/>
    </row>
    <row r="73" spans="1:11" s="24" customFormat="1" ht="24.75" customHeight="1" hidden="1">
      <c r="A73" s="5"/>
      <c r="B73" s="20">
        <v>5</v>
      </c>
      <c r="C73" s="21" t="s">
        <v>18</v>
      </c>
      <c r="D73" s="14"/>
      <c r="E73" s="29">
        <v>1176</v>
      </c>
      <c r="F73" s="184">
        <v>0</v>
      </c>
      <c r="G73" s="29">
        <f>D73</f>
        <v>0</v>
      </c>
      <c r="H73" s="200"/>
      <c r="I73" s="75"/>
      <c r="J73" s="36"/>
      <c r="K73" s="23"/>
    </row>
    <row r="74" spans="1:11" s="90" customFormat="1" ht="15" customHeight="1">
      <c r="A74" s="121"/>
      <c r="B74" s="91"/>
      <c r="C74" s="127"/>
      <c r="D74" s="162"/>
      <c r="E74" s="124"/>
      <c r="F74" s="124"/>
      <c r="G74" s="124"/>
      <c r="H74" s="125"/>
      <c r="I74" s="125"/>
      <c r="J74" s="126"/>
      <c r="K74" s="89"/>
    </row>
    <row r="75" spans="1:11" s="24" customFormat="1" ht="34.5" customHeight="1">
      <c r="A75" s="6"/>
      <c r="B75" s="20">
        <v>4</v>
      </c>
      <c r="C75" s="52" t="s">
        <v>36</v>
      </c>
      <c r="D75" s="170">
        <v>1450000</v>
      </c>
      <c r="E75" s="147"/>
      <c r="F75" s="14">
        <f>42726.97+411.98+3666.24+23.75+48882.73+3177.87+377.22+21.99+2667.34+39673.7+561.19+37.24+76396.16+3891.01+363.43+21.95+51213.24+2994.55+527.63+25.99+57929.95+3966.66+657.38+18.79+46438.75+3187.45+724.8+41.13+30682.41+2938.01+324.58+10.6+31252.51+2675.65+537.68+39.23+32638.35+3424.79+534.44+30.23+53344.03+2965.9+485.75+23.07+41672.8+2903.63+346.4+19.33+677000+150000-19969</f>
        <v>1404507.48</v>
      </c>
      <c r="G75" s="14">
        <v>1450000</v>
      </c>
      <c r="H75" s="68">
        <v>1404507</v>
      </c>
      <c r="I75" s="68">
        <f>G75-H75</f>
        <v>45493</v>
      </c>
      <c r="J75" s="79">
        <f>F75-H75</f>
        <v>0.47999999998137355</v>
      </c>
      <c r="K75" s="23"/>
    </row>
    <row r="76" spans="1:11" s="90" customFormat="1" ht="14.25" customHeight="1">
      <c r="A76" s="128"/>
      <c r="B76" s="129"/>
      <c r="C76" s="130"/>
      <c r="D76" s="164"/>
      <c r="E76" s="159"/>
      <c r="F76" s="131"/>
      <c r="G76" s="159"/>
      <c r="H76" s="132"/>
      <c r="I76" s="133"/>
      <c r="J76" s="134"/>
      <c r="K76" s="89"/>
    </row>
    <row r="77" spans="1:11" s="24" customFormat="1" ht="44.25" customHeight="1">
      <c r="A77" s="41"/>
      <c r="B77" s="20">
        <v>5</v>
      </c>
      <c r="C77" s="52" t="s">
        <v>34</v>
      </c>
      <c r="D77" s="169">
        <v>2650000</v>
      </c>
      <c r="E77" s="155"/>
      <c r="F77" s="14">
        <f>5890.69+78621.21+726.92+38.37+72580.11+4997.55+650.67+35.36+4312.38+63399.71+981.49+60.12+115243.03+6209.42+632.97+35.19+4760.52+79008.07+914.98+42.1+95340.44+5759.27+1124.27+30.87+74407.17+5128.53+1263.44+66.54+57781.42+4713.43+555.09+16.89+55586.66+4301.11+938.92+63.56+64788.16+5515.23+922.61+48.96+61591.2+4717.49+835.58+37.3+74035.91+4652.44+598.72+31.07+1202*12+104.6*5+209.2*5+11342.82*9+52.3*12+29549.5*12+500*12+238374</f>
        <v>1681667.12</v>
      </c>
      <c r="G77" s="14">
        <v>2650000</v>
      </c>
      <c r="H77" s="68">
        <v>1681667</v>
      </c>
      <c r="I77" s="68">
        <f>G77-H77</f>
        <v>968333</v>
      </c>
      <c r="J77" s="79">
        <f>F77-H77</f>
        <v>0.12000000011175871</v>
      </c>
      <c r="K77" s="23"/>
    </row>
    <row r="78" spans="1:11" s="90" customFormat="1" ht="14.25" customHeight="1">
      <c r="A78" s="128"/>
      <c r="B78" s="135"/>
      <c r="C78" s="130"/>
      <c r="D78" s="163"/>
      <c r="E78" s="159"/>
      <c r="F78" s="131"/>
      <c r="G78" s="159"/>
      <c r="H78" s="132"/>
      <c r="I78" s="133"/>
      <c r="J78" s="134"/>
      <c r="K78" s="89"/>
    </row>
    <row r="79" spans="1:11" s="24" customFormat="1" ht="34.5" customHeight="1">
      <c r="A79" s="5">
        <v>4</v>
      </c>
      <c r="B79" s="30">
        <v>6</v>
      </c>
      <c r="C79" s="27" t="s">
        <v>14</v>
      </c>
      <c r="D79" s="168">
        <v>7900000</v>
      </c>
      <c r="E79" s="147"/>
      <c r="F79" s="149">
        <f>200000+18140.65+28158.5+111.94+6492.91+101.61+75308.32+176.22+36725.7+69.86+199989.37+279.76+270557.52+4028.19+382698.17+1460.09+409625.55+4980.7+563351.17+4755.63+741888.81+6913.51+524140.57+4331.83+946855.28</f>
        <v>4431141.859999999</v>
      </c>
      <c r="G79" s="168">
        <v>7900000</v>
      </c>
      <c r="H79" s="204">
        <v>5598581</v>
      </c>
      <c r="I79" s="204">
        <v>3841286</v>
      </c>
      <c r="J79" s="207">
        <f>F79-H79+F81</f>
        <v>0.24000000255182385</v>
      </c>
      <c r="K79" s="23"/>
    </row>
    <row r="80" spans="1:11" s="90" customFormat="1" ht="17.25" customHeight="1">
      <c r="A80" s="121"/>
      <c r="B80" s="136"/>
      <c r="C80" s="137"/>
      <c r="D80" s="161"/>
      <c r="E80" s="159"/>
      <c r="F80" s="131"/>
      <c r="G80" s="159"/>
      <c r="H80" s="205"/>
      <c r="I80" s="205"/>
      <c r="J80" s="208"/>
      <c r="K80" s="89"/>
    </row>
    <row r="81" spans="1:11" s="24" customFormat="1" ht="40.5" customHeight="1">
      <c r="A81" s="5"/>
      <c r="B81" s="30">
        <v>7</v>
      </c>
      <c r="C81" s="31" t="s">
        <v>15</v>
      </c>
      <c r="D81" s="168">
        <v>1750000</v>
      </c>
      <c r="E81" s="151"/>
      <c r="F81" s="62">
        <f>200000+6988.66+7802.39+50.68+14121.79+6666.73+46.96+1079.5+5716.36+79.89+33923.51+8327.33+46.87+17913.54+6285.65+56.22+52108.64+7456.12+41.74+70169.64+6675.01+86.61+1049.52+92736.83+6155.99+785.16+22.56+83143.28+5617.16+1366.66+84.01+109825.81+7129.52+1322.15+64.96+78232.87+6178.39+1191.58+49.62+109891.19+6040.97+859.47+41.13+6994.22+4850.83+19177.7+9476.04+4625.21+15116.54+9701.66+3384.3+4061.16+338.43+35.33+112.81+225.62+338.43+451.24+225.62+225.62+676.86+112.81+112.81+338.43+392.58*5+785.16*5+338.43+225.62+225.62+676.86+55.26+225.62+225.62+112.81+225.62+112.81+338.43+225.62+338.43+338.43+225.62+112.81+112.81+1240.91+451.24+225.62+225.62+9701.66+338.43+112.81+112.81+112.81+338.43+225.62+112.81+338.43+225.62+1128.1+902.48+338.43+338.43+112.81+9363.23+338.43+112.81+225.62+112.81+338.43+112.81+5189.26+225.62+338.43+338.43+112.81+225.62+24479.77+225.62+112.81+225.62+10265.71+451.24+112.81+225.62+451.24+2707.44+112.81+112.81+112.81+112.81+112.81+112.81+789.67+338.43*5+19854.56+564.05+112.81+13311.58+225.62+112.81+225.62+112.81+338.43+676.86+3384.3+112.81+225.62+112.81+225.62+789.67+3000</f>
        <v>1167439.3800000031</v>
      </c>
      <c r="G81" s="168">
        <v>1750000</v>
      </c>
      <c r="H81" s="206"/>
      <c r="I81" s="206"/>
      <c r="J81" s="209"/>
      <c r="K81" s="23"/>
    </row>
    <row r="82" spans="1:11" s="90" customFormat="1" ht="18" customHeight="1">
      <c r="A82" s="121"/>
      <c r="B82" s="136"/>
      <c r="C82" s="138"/>
      <c r="D82" s="131"/>
      <c r="E82" s="159"/>
      <c r="F82" s="131"/>
      <c r="G82" s="159"/>
      <c r="H82" s="132"/>
      <c r="I82" s="133"/>
      <c r="J82" s="134"/>
      <c r="K82" s="89"/>
    </row>
    <row r="83" spans="1:11" s="24" customFormat="1" ht="18" customHeight="1">
      <c r="A83" s="5"/>
      <c r="B83" s="30">
        <v>8</v>
      </c>
      <c r="C83" s="31" t="s">
        <v>66</v>
      </c>
      <c r="D83" s="166">
        <v>2220482</v>
      </c>
      <c r="E83" s="155"/>
      <c r="F83" s="100">
        <f>F103</f>
        <v>0</v>
      </c>
      <c r="G83" s="176">
        <v>2220483</v>
      </c>
      <c r="H83" s="68">
        <f>H85+H86+H87+H88+H89+H90+H91+H92+H94+H96+H97+H98+H99+H101+H102+H100</f>
        <v>891286.42</v>
      </c>
      <c r="I83" s="76">
        <f>G83-H83</f>
        <v>1329196.58</v>
      </c>
      <c r="J83" s="101">
        <f>F83-H83</f>
        <v>-891286.42</v>
      </c>
      <c r="K83" s="23"/>
    </row>
    <row r="84" spans="1:10" ht="18" customHeight="1" hidden="1">
      <c r="A84" s="53"/>
      <c r="B84" s="39"/>
      <c r="C84" s="54"/>
      <c r="D84" s="156"/>
      <c r="E84" s="156"/>
      <c r="F84" s="55"/>
      <c r="G84" s="147"/>
      <c r="H84" s="197"/>
      <c r="I84" s="77"/>
      <c r="J84" s="15"/>
    </row>
    <row r="85" spans="1:10" ht="29.25" customHeight="1">
      <c r="A85" s="53"/>
      <c r="B85" s="39">
        <v>8.1</v>
      </c>
      <c r="C85" s="54" t="s">
        <v>127</v>
      </c>
      <c r="D85" s="167"/>
      <c r="E85" s="147"/>
      <c r="F85" s="51"/>
      <c r="G85" s="51">
        <v>15000</v>
      </c>
      <c r="H85" s="72">
        <v>0</v>
      </c>
      <c r="I85" s="72"/>
      <c r="J85" s="35"/>
    </row>
    <row r="86" spans="1:10" ht="27" customHeight="1">
      <c r="A86" s="53"/>
      <c r="B86" s="39">
        <v>8.2</v>
      </c>
      <c r="C86" s="54" t="s">
        <v>120</v>
      </c>
      <c r="D86" s="55"/>
      <c r="E86" s="147"/>
      <c r="F86" s="95"/>
      <c r="G86" s="51">
        <v>80000</v>
      </c>
      <c r="H86" s="72">
        <v>0</v>
      </c>
      <c r="I86" s="72"/>
      <c r="J86" s="35"/>
    </row>
    <row r="87" spans="1:10" ht="25.5" customHeight="1" hidden="1">
      <c r="A87" s="53"/>
      <c r="B87" s="39"/>
      <c r="C87" s="49"/>
      <c r="D87" s="55"/>
      <c r="E87" s="147"/>
      <c r="F87" s="95"/>
      <c r="G87" s="51"/>
      <c r="H87" s="51"/>
      <c r="I87" s="51"/>
      <c r="J87" s="44"/>
    </row>
    <row r="88" spans="1:10" ht="27" customHeight="1">
      <c r="A88" s="53"/>
      <c r="B88" s="39">
        <v>8.3</v>
      </c>
      <c r="C88" s="49" t="s">
        <v>112</v>
      </c>
      <c r="D88" s="55"/>
      <c r="E88" s="147"/>
      <c r="F88" s="95"/>
      <c r="G88" s="51">
        <v>50000</v>
      </c>
      <c r="H88" s="72">
        <v>0</v>
      </c>
      <c r="I88" s="72"/>
      <c r="J88" s="40"/>
    </row>
    <row r="89" spans="1:10" ht="36" customHeight="1">
      <c r="A89" s="53"/>
      <c r="B89" s="39">
        <v>8.4</v>
      </c>
      <c r="C89" s="49" t="s">
        <v>128</v>
      </c>
      <c r="D89" s="55"/>
      <c r="E89" s="147"/>
      <c r="F89" s="95"/>
      <c r="G89" s="51">
        <v>415000</v>
      </c>
      <c r="H89" s="72">
        <v>0</v>
      </c>
      <c r="I89" s="72"/>
      <c r="J89" s="40"/>
    </row>
    <row r="90" spans="1:10" ht="27" customHeight="1" hidden="1">
      <c r="A90" s="53"/>
      <c r="B90" s="39">
        <v>9.7</v>
      </c>
      <c r="C90" s="49" t="s">
        <v>97</v>
      </c>
      <c r="D90" s="55"/>
      <c r="E90" s="147"/>
      <c r="F90" s="95"/>
      <c r="G90" s="51"/>
      <c r="H90" s="72"/>
      <c r="I90" s="72"/>
      <c r="J90" s="40"/>
    </row>
    <row r="91" spans="2:10" ht="33" customHeight="1">
      <c r="B91" s="39">
        <v>8.5</v>
      </c>
      <c r="C91" s="49" t="s">
        <v>121</v>
      </c>
      <c r="D91" s="165"/>
      <c r="E91" s="147"/>
      <c r="F91" s="95"/>
      <c r="G91" s="50">
        <v>20000</v>
      </c>
      <c r="H91" s="50">
        <v>0</v>
      </c>
      <c r="I91" s="50"/>
      <c r="J91" s="44"/>
    </row>
    <row r="92" spans="2:10" ht="23.25" customHeight="1" hidden="1">
      <c r="B92" s="39"/>
      <c r="C92" s="17"/>
      <c r="D92" s="165"/>
      <c r="E92" s="147"/>
      <c r="F92" s="95"/>
      <c r="G92" s="50"/>
      <c r="H92" s="50"/>
      <c r="I92" s="50"/>
      <c r="J92" s="44"/>
    </row>
    <row r="93" spans="1:10" ht="27" customHeight="1" hidden="1">
      <c r="A93" s="53"/>
      <c r="B93" s="39"/>
      <c r="C93" s="54"/>
      <c r="D93" s="55"/>
      <c r="E93" s="147"/>
      <c r="F93" s="95"/>
      <c r="G93" s="51"/>
      <c r="H93" s="72"/>
      <c r="I93" s="72"/>
      <c r="J93" s="40"/>
    </row>
    <row r="94" spans="1:10" ht="27" customHeight="1">
      <c r="A94" s="53"/>
      <c r="B94" s="39">
        <v>8.6</v>
      </c>
      <c r="C94" s="54" t="s">
        <v>122</v>
      </c>
      <c r="D94" s="55">
        <v>2220482</v>
      </c>
      <c r="E94" s="147"/>
      <c r="F94" s="95"/>
      <c r="G94" s="51"/>
      <c r="H94" s="72"/>
      <c r="I94" s="72"/>
      <c r="J94" s="40"/>
    </row>
    <row r="95" spans="1:10" ht="27" customHeight="1" hidden="1">
      <c r="A95" s="53"/>
      <c r="B95" s="39"/>
      <c r="C95" s="54"/>
      <c r="D95" s="55"/>
      <c r="E95" s="147"/>
      <c r="F95" s="95"/>
      <c r="G95" s="51"/>
      <c r="H95" s="196"/>
      <c r="I95" s="72"/>
      <c r="J95" s="40"/>
    </row>
    <row r="96" spans="1:10" ht="27" customHeight="1">
      <c r="A96" s="53"/>
      <c r="B96" s="67">
        <v>8.7</v>
      </c>
      <c r="C96" s="54" t="s">
        <v>74</v>
      </c>
      <c r="D96" s="55"/>
      <c r="E96" s="147"/>
      <c r="F96" s="95"/>
      <c r="G96" s="51">
        <v>1560483</v>
      </c>
      <c r="H96" s="72">
        <f>7572323-5598581-1000000-88553.58</f>
        <v>885188.42</v>
      </c>
      <c r="I96" s="72"/>
      <c r="J96" s="40"/>
    </row>
    <row r="97" spans="1:10" ht="27" customHeight="1">
      <c r="A97" s="53"/>
      <c r="B97" s="67">
        <v>8.8</v>
      </c>
      <c r="C97" s="54" t="s">
        <v>114</v>
      </c>
      <c r="D97" s="55"/>
      <c r="E97" s="147"/>
      <c r="F97" s="95"/>
      <c r="G97" s="51">
        <v>30000</v>
      </c>
      <c r="H97" s="72">
        <v>6098</v>
      </c>
      <c r="I97" s="72"/>
      <c r="J97" s="40"/>
    </row>
    <row r="98" spans="1:10" ht="27" customHeight="1" hidden="1">
      <c r="A98" s="53"/>
      <c r="B98" s="67">
        <v>9.12</v>
      </c>
      <c r="C98" s="54" t="s">
        <v>96</v>
      </c>
      <c r="D98" s="55"/>
      <c r="E98" s="147"/>
      <c r="F98" s="95"/>
      <c r="G98" s="51"/>
      <c r="H98" s="196"/>
      <c r="I98" s="72"/>
      <c r="J98" s="40"/>
    </row>
    <row r="99" spans="1:10" ht="27" customHeight="1">
      <c r="A99" s="53"/>
      <c r="B99" s="67">
        <v>8.9</v>
      </c>
      <c r="C99" s="61" t="s">
        <v>99</v>
      </c>
      <c r="D99" s="55"/>
      <c r="E99" s="147"/>
      <c r="F99" s="95"/>
      <c r="G99" s="51">
        <v>50000</v>
      </c>
      <c r="H99" s="72">
        <v>0</v>
      </c>
      <c r="I99" s="72"/>
      <c r="J99" s="40"/>
    </row>
    <row r="100" spans="1:10" ht="27" customHeight="1" hidden="1">
      <c r="A100" s="53"/>
      <c r="B100" s="67"/>
      <c r="C100" s="54"/>
      <c r="D100" s="55"/>
      <c r="E100" s="147"/>
      <c r="F100" s="182"/>
      <c r="G100" s="51"/>
      <c r="H100" s="196"/>
      <c r="I100" s="72"/>
      <c r="J100" s="40"/>
    </row>
    <row r="101" spans="1:10" ht="27" customHeight="1" hidden="1">
      <c r="A101" s="53"/>
      <c r="B101" s="67"/>
      <c r="C101" s="54"/>
      <c r="D101" s="55"/>
      <c r="E101" s="147"/>
      <c r="F101" s="182"/>
      <c r="G101" s="51"/>
      <c r="H101" s="196"/>
      <c r="I101" s="72"/>
      <c r="J101" s="40"/>
    </row>
    <row r="102" spans="1:10" ht="27" customHeight="1" hidden="1">
      <c r="A102" s="53"/>
      <c r="B102" s="67"/>
      <c r="C102" s="54"/>
      <c r="D102" s="55"/>
      <c r="E102" s="147"/>
      <c r="F102" s="182"/>
      <c r="G102" s="51"/>
      <c r="H102" s="196"/>
      <c r="I102" s="72"/>
      <c r="J102" s="40"/>
    </row>
    <row r="103" spans="1:10" ht="27" customHeight="1" hidden="1">
      <c r="A103" s="53"/>
      <c r="B103" s="67"/>
      <c r="C103" s="54"/>
      <c r="D103" s="55"/>
      <c r="E103" s="147"/>
      <c r="F103" s="185"/>
      <c r="G103" s="51"/>
      <c r="H103" s="196"/>
      <c r="I103" s="72"/>
      <c r="J103" s="40"/>
    </row>
    <row r="104" spans="1:10" ht="27" customHeight="1" hidden="1">
      <c r="A104" s="53"/>
      <c r="B104" s="67">
        <v>9.17</v>
      </c>
      <c r="C104" s="54"/>
      <c r="D104" s="55"/>
      <c r="E104" s="147"/>
      <c r="F104" s="182"/>
      <c r="G104" s="51"/>
      <c r="H104" s="196"/>
      <c r="I104" s="72"/>
      <c r="J104" s="40"/>
    </row>
    <row r="105" spans="1:11" s="90" customFormat="1" ht="18" customHeight="1">
      <c r="A105" s="121"/>
      <c r="B105" s="136"/>
      <c r="C105" s="138"/>
      <c r="D105" s="131"/>
      <c r="E105" s="159"/>
      <c r="F105" s="131"/>
      <c r="G105" s="159"/>
      <c r="H105" s="132"/>
      <c r="I105" s="133"/>
      <c r="J105" s="134"/>
      <c r="K105" s="89"/>
    </row>
    <row r="106" spans="1:11" s="24" customFormat="1" ht="39.75" customHeight="1">
      <c r="A106" s="5" t="s">
        <v>2</v>
      </c>
      <c r="B106" s="12">
        <v>9</v>
      </c>
      <c r="C106" s="13" t="s">
        <v>26</v>
      </c>
      <c r="D106" s="13"/>
      <c r="E106" s="29">
        <v>2359140</v>
      </c>
      <c r="F106" s="29">
        <v>2088531.47</v>
      </c>
      <c r="G106" s="29">
        <v>238463</v>
      </c>
      <c r="H106" s="75">
        <f>H107+H108+H109+H110</f>
        <v>62656</v>
      </c>
      <c r="I106" s="75">
        <f>I107+I110+I108+I109</f>
        <v>175807</v>
      </c>
      <c r="J106" s="63">
        <f>F106-H106</f>
        <v>2025875.47</v>
      </c>
      <c r="K106" s="23"/>
    </row>
    <row r="107" spans="1:11" s="24" customFormat="1" ht="39.75" customHeight="1">
      <c r="A107" s="5"/>
      <c r="B107" s="25">
        <v>9.1</v>
      </c>
      <c r="C107" s="32" t="s">
        <v>73</v>
      </c>
      <c r="D107" s="13"/>
      <c r="E107" s="29"/>
      <c r="F107" s="29"/>
      <c r="G107" s="171">
        <v>70774</v>
      </c>
      <c r="H107" s="73">
        <v>62656</v>
      </c>
      <c r="I107" s="73">
        <f>G107-H107</f>
        <v>8118</v>
      </c>
      <c r="J107" s="15"/>
      <c r="K107" s="23"/>
    </row>
    <row r="108" spans="1:11" s="24" customFormat="1" ht="39.75" customHeight="1" hidden="1">
      <c r="A108" s="5"/>
      <c r="B108" s="25"/>
      <c r="C108" s="32"/>
      <c r="D108" s="13"/>
      <c r="E108" s="29"/>
      <c r="F108" s="29"/>
      <c r="G108" s="171"/>
      <c r="H108" s="198"/>
      <c r="I108" s="73"/>
      <c r="J108" s="15"/>
      <c r="K108" s="23"/>
    </row>
    <row r="109" spans="1:11" s="24" customFormat="1" ht="39.75" customHeight="1">
      <c r="A109" s="5"/>
      <c r="B109" s="25">
        <v>9.2</v>
      </c>
      <c r="C109" s="54" t="s">
        <v>84</v>
      </c>
      <c r="D109" s="13"/>
      <c r="E109" s="29"/>
      <c r="F109" s="29"/>
      <c r="G109" s="171">
        <v>167689</v>
      </c>
      <c r="H109" s="73">
        <v>0</v>
      </c>
      <c r="I109" s="73">
        <f>G109-H109</f>
        <v>167689</v>
      </c>
      <c r="J109" s="35"/>
      <c r="K109" s="23"/>
    </row>
    <row r="110" spans="1:11" s="24" customFormat="1" ht="39.75" customHeight="1" hidden="1">
      <c r="A110" s="5"/>
      <c r="B110" s="25"/>
      <c r="C110" s="54"/>
      <c r="D110" s="13"/>
      <c r="E110" s="29"/>
      <c r="F110" s="184"/>
      <c r="G110" s="171"/>
      <c r="H110" s="198"/>
      <c r="I110" s="73"/>
      <c r="J110" s="15"/>
      <c r="K110" s="23"/>
    </row>
    <row r="111" spans="1:11" s="90" customFormat="1" ht="15.75" customHeight="1">
      <c r="A111" s="121"/>
      <c r="B111" s="91"/>
      <c r="C111" s="139"/>
      <c r="D111" s="139"/>
      <c r="E111" s="124"/>
      <c r="F111" s="124"/>
      <c r="G111" s="124"/>
      <c r="H111" s="125"/>
      <c r="I111" s="125"/>
      <c r="J111" s="126"/>
      <c r="K111" s="89"/>
    </row>
    <row r="112" spans="1:11" s="24" customFormat="1" ht="15.75" customHeight="1">
      <c r="A112" s="5"/>
      <c r="B112" s="12">
        <v>10</v>
      </c>
      <c r="C112" s="21" t="s">
        <v>81</v>
      </c>
      <c r="D112" s="13"/>
      <c r="E112" s="29"/>
      <c r="F112" s="62"/>
      <c r="G112" s="62">
        <v>2132676</v>
      </c>
      <c r="H112" s="146">
        <f>H113+H114+H115+H116</f>
        <v>1873395.3699999999</v>
      </c>
      <c r="I112" s="146">
        <f>G112-H112</f>
        <v>259280.63000000012</v>
      </c>
      <c r="J112" s="63">
        <f>-H112</f>
        <v>-1873395.3699999999</v>
      </c>
      <c r="K112" s="23"/>
    </row>
    <row r="113" spans="2:10" ht="36.75" customHeight="1">
      <c r="B113" s="25">
        <v>10.1</v>
      </c>
      <c r="C113" s="17" t="s">
        <v>67</v>
      </c>
      <c r="D113" s="165"/>
      <c r="E113" s="147"/>
      <c r="F113" s="98"/>
      <c r="G113" s="114">
        <v>1278000</v>
      </c>
      <c r="H113" s="69">
        <f>1438859.65-351000</f>
        <v>1087859.65</v>
      </c>
      <c r="I113" s="69">
        <f>G113-H113</f>
        <v>190140.3500000001</v>
      </c>
      <c r="J113" s="35"/>
    </row>
    <row r="114" spans="2:10" ht="24" customHeight="1" hidden="1">
      <c r="B114" s="25"/>
      <c r="C114" s="17"/>
      <c r="D114" s="165"/>
      <c r="E114" s="147"/>
      <c r="F114" s="98"/>
      <c r="G114" s="114"/>
      <c r="H114" s="69"/>
      <c r="I114" s="69"/>
      <c r="J114" s="35"/>
    </row>
    <row r="115" spans="2:10" ht="36" customHeight="1">
      <c r="B115" s="25">
        <v>10.2</v>
      </c>
      <c r="C115" s="17" t="s">
        <v>106</v>
      </c>
      <c r="D115" s="165"/>
      <c r="E115" s="147"/>
      <c r="F115" s="98"/>
      <c r="G115" s="114">
        <v>385956</v>
      </c>
      <c r="H115" s="69">
        <v>328533.72</v>
      </c>
      <c r="I115" s="69">
        <f>G115-H115</f>
        <v>57422.28000000003</v>
      </c>
      <c r="J115" s="35"/>
    </row>
    <row r="116" spans="2:10" ht="23.25" customHeight="1">
      <c r="B116" s="56">
        <v>10.3</v>
      </c>
      <c r="C116" s="17" t="s">
        <v>68</v>
      </c>
      <c r="D116" s="165"/>
      <c r="E116" s="147"/>
      <c r="F116" s="98"/>
      <c r="G116" s="114">
        <v>468720</v>
      </c>
      <c r="H116" s="69">
        <f>351000+106002</f>
        <v>457002</v>
      </c>
      <c r="I116" s="69">
        <f>G116-H116</f>
        <v>11718</v>
      </c>
      <c r="J116" s="35"/>
    </row>
    <row r="117" spans="1:11" s="11" customFormat="1" ht="23.25" customHeight="1" hidden="1">
      <c r="A117" s="4"/>
      <c r="B117" s="48"/>
      <c r="C117" s="19"/>
      <c r="D117" s="165"/>
      <c r="E117" s="147"/>
      <c r="F117" s="180"/>
      <c r="G117" s="22"/>
      <c r="H117" s="192"/>
      <c r="I117" s="70"/>
      <c r="J117" s="43"/>
      <c r="K117" s="10"/>
    </row>
    <row r="118" spans="1:11" s="24" customFormat="1" ht="24.75" customHeight="1" hidden="1">
      <c r="A118" s="5">
        <v>32</v>
      </c>
      <c r="B118" s="30">
        <v>13</v>
      </c>
      <c r="C118" s="27" t="s">
        <v>16</v>
      </c>
      <c r="D118" s="172"/>
      <c r="E118" s="14">
        <v>0</v>
      </c>
      <c r="F118" s="179"/>
      <c r="G118" s="14">
        <f>G119+G120+G121+G122+G123</f>
        <v>0</v>
      </c>
      <c r="H118" s="190"/>
      <c r="I118" s="68"/>
      <c r="J118" s="37"/>
      <c r="K118" s="23"/>
    </row>
    <row r="119" spans="1:11" s="24" customFormat="1" ht="24.75" customHeight="1" hidden="1">
      <c r="A119" s="5"/>
      <c r="B119" s="39">
        <v>13.1</v>
      </c>
      <c r="C119" s="32" t="s">
        <v>70</v>
      </c>
      <c r="D119" s="172"/>
      <c r="E119" s="14"/>
      <c r="F119" s="179"/>
      <c r="G119" s="51">
        <v>0</v>
      </c>
      <c r="H119" s="196"/>
      <c r="I119" s="72"/>
      <c r="J119" s="35" t="s">
        <v>83</v>
      </c>
      <c r="K119" s="23"/>
    </row>
    <row r="120" spans="1:11" s="24" customFormat="1" ht="24.75" customHeight="1" hidden="1">
      <c r="A120" s="5"/>
      <c r="B120" s="39">
        <v>13.2</v>
      </c>
      <c r="C120" s="32" t="s">
        <v>71</v>
      </c>
      <c r="D120" s="172"/>
      <c r="E120" s="14"/>
      <c r="F120" s="179"/>
      <c r="G120" s="51">
        <v>0</v>
      </c>
      <c r="H120" s="196"/>
      <c r="I120" s="72"/>
      <c r="J120" s="15" t="s">
        <v>80</v>
      </c>
      <c r="K120" s="23"/>
    </row>
    <row r="121" spans="1:11" s="24" customFormat="1" ht="24.75" customHeight="1" hidden="1">
      <c r="A121" s="5"/>
      <c r="B121" s="39">
        <v>13.3</v>
      </c>
      <c r="C121" s="32" t="s">
        <v>82</v>
      </c>
      <c r="D121" s="172"/>
      <c r="E121" s="14"/>
      <c r="F121" s="179"/>
      <c r="G121" s="51">
        <v>0</v>
      </c>
      <c r="H121" s="186"/>
      <c r="I121" s="51"/>
      <c r="J121" s="44" t="s">
        <v>51</v>
      </c>
      <c r="K121" s="23"/>
    </row>
    <row r="122" spans="1:11" s="24" customFormat="1" ht="24.75" customHeight="1" hidden="1">
      <c r="A122" s="5"/>
      <c r="B122" s="39">
        <v>13.4</v>
      </c>
      <c r="C122" s="32" t="s">
        <v>72</v>
      </c>
      <c r="D122" s="172"/>
      <c r="E122" s="14"/>
      <c r="F122" s="179"/>
      <c r="G122" s="51">
        <v>0</v>
      </c>
      <c r="H122" s="186"/>
      <c r="I122" s="51"/>
      <c r="J122" s="44" t="s">
        <v>51</v>
      </c>
      <c r="K122" s="23"/>
    </row>
    <row r="123" spans="1:11" s="24" customFormat="1" ht="24.75" customHeight="1" hidden="1">
      <c r="A123" s="5"/>
      <c r="B123" s="64">
        <v>13.5</v>
      </c>
      <c r="C123" s="32" t="s">
        <v>73</v>
      </c>
      <c r="D123" s="177"/>
      <c r="E123" s="65"/>
      <c r="F123" s="187"/>
      <c r="G123" s="178">
        <f>E118*0.06</f>
        <v>0</v>
      </c>
      <c r="H123" s="202"/>
      <c r="I123" s="78"/>
      <c r="J123" s="66" t="s">
        <v>37</v>
      </c>
      <c r="K123" s="23"/>
    </row>
    <row r="124" spans="1:11" s="131" customFormat="1" ht="15.75">
      <c r="A124" s="140"/>
      <c r="B124" s="91"/>
      <c r="C124" s="131" t="s">
        <v>1</v>
      </c>
      <c r="D124" s="141">
        <v>22244120</v>
      </c>
      <c r="E124" s="141">
        <f>2125684+1152+10800</f>
        <v>2137636</v>
      </c>
      <c r="F124" s="141">
        <f>F6+F64+F69+F71+F73+F75+F77+F79+F81+F83+F106+F112+F103</f>
        <v>16981991.320000004</v>
      </c>
      <c r="G124" s="141">
        <v>24381755</v>
      </c>
      <c r="H124" s="141">
        <f>H6+H64+H69+H71+H73+H75+H77+H79+H81+H83+H106+H112</f>
        <v>17000313.09</v>
      </c>
      <c r="I124" s="141"/>
      <c r="J124" s="142">
        <f>J112+J106+J6+J64+J71+J75+J77+J79+J83-J127+106147</f>
        <v>87825.23000000429</v>
      </c>
      <c r="K124" s="143"/>
    </row>
    <row r="125" spans="1:11" s="86" customFormat="1" ht="12.75">
      <c r="A125" s="83"/>
      <c r="B125" s="84"/>
      <c r="C125" s="228" t="s">
        <v>144</v>
      </c>
      <c r="D125" s="210">
        <f>F124+106147</f>
        <v>17088138.320000004</v>
      </c>
      <c r="E125" s="211"/>
      <c r="F125" s="212"/>
      <c r="G125" s="210">
        <f>H124+J127</f>
        <v>17000313.09</v>
      </c>
      <c r="H125" s="216"/>
      <c r="I125" s="212"/>
      <c r="J125" s="224" t="s">
        <v>145</v>
      </c>
      <c r="K125" s="85"/>
    </row>
    <row r="126" spans="1:11" s="90" customFormat="1" ht="44.25" customHeight="1">
      <c r="A126" s="87"/>
      <c r="B126" s="88"/>
      <c r="C126" s="229"/>
      <c r="D126" s="213"/>
      <c r="E126" s="214"/>
      <c r="F126" s="215"/>
      <c r="G126" s="213"/>
      <c r="H126" s="214"/>
      <c r="I126" s="215"/>
      <c r="J126" s="225"/>
      <c r="K126" s="89"/>
    </row>
    <row r="127" spans="1:11" s="90" customFormat="1" ht="28.5" customHeight="1" hidden="1">
      <c r="A127" s="87"/>
      <c r="B127" s="91"/>
      <c r="C127" s="92" t="s">
        <v>89</v>
      </c>
      <c r="D127" s="157"/>
      <c r="E127" s="157"/>
      <c r="F127" s="188"/>
      <c r="G127" s="157"/>
      <c r="H127" s="188"/>
      <c r="I127" s="157"/>
      <c r="J127" s="93"/>
      <c r="K127" s="89"/>
    </row>
  </sheetData>
  <sheetProtection/>
  <mergeCells count="12">
    <mergeCell ref="B2:C2"/>
    <mergeCell ref="B1:J1"/>
    <mergeCell ref="J125:J126"/>
    <mergeCell ref="J3:J4"/>
    <mergeCell ref="D3:F3"/>
    <mergeCell ref="C125:C126"/>
    <mergeCell ref="H79:H81"/>
    <mergeCell ref="I79:I81"/>
    <mergeCell ref="J79:J81"/>
    <mergeCell ref="D125:F126"/>
    <mergeCell ref="G125:I126"/>
    <mergeCell ref="G3:I3"/>
  </mergeCells>
  <printOptions/>
  <pageMargins left="0" right="0" top="0.2755905511811024" bottom="0.31496062992125984" header="0.1968503937007874" footer="0.2362204724409449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pikunova</dc:creator>
  <cp:keywords/>
  <dc:description/>
  <cp:lastModifiedBy>Наталья</cp:lastModifiedBy>
  <cp:lastPrinted>2023-03-14T11:26:01Z</cp:lastPrinted>
  <dcterms:created xsi:type="dcterms:W3CDTF">2007-07-20T05:58:12Z</dcterms:created>
  <dcterms:modified xsi:type="dcterms:W3CDTF">2023-03-14T11:26:09Z</dcterms:modified>
  <cp:category/>
  <cp:version/>
  <cp:contentType/>
  <cp:contentStatus/>
</cp:coreProperties>
</file>