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566" activeTab="0"/>
  </bookViews>
  <sheets>
    <sheet name="2020" sheetId="1" r:id="rId1"/>
  </sheets>
  <externalReferences>
    <externalReference r:id="rId4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'2020'!$A$1:$J$126</definedName>
  </definedNames>
  <calcPr fullCalcOnLoad="1"/>
</workbook>
</file>

<file path=xl/sharedStrings.xml><?xml version="1.0" encoding="utf-8"?>
<sst xmlns="http://schemas.openxmlformats.org/spreadsheetml/2006/main" count="158" uniqueCount="155">
  <si>
    <t>№ п/п</t>
  </si>
  <si>
    <t>Итого</t>
  </si>
  <si>
    <t>1.</t>
  </si>
  <si>
    <t>№</t>
  </si>
  <si>
    <t>ДОХОД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</si>
  <si>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</si>
  <si>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</si>
  <si>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</si>
  <si>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</si>
  <si>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</si>
  <si>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</si>
  <si>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</si>
  <si>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</si>
  <si>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Обслуживание замочно-переговорочного устройства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</si>
  <si>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</si>
  <si>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</si>
  <si>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</si>
  <si>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</si>
  <si>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</si>
  <si>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РАСХОД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</si>
  <si>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</si>
  <si>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</si>
  <si>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</si>
  <si>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</si>
  <si>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</si>
  <si>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</si>
  <si>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</si>
  <si>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</si>
  <si>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</si>
  <si>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</si>
  <si>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1.1.1</t>
  </si>
  <si>
    <t>1.1.2</t>
  </si>
  <si>
    <t>1.1.3</t>
  </si>
  <si>
    <t>Вывоз ТБО</t>
  </si>
  <si>
    <t>Уборка лестничных клеток</t>
  </si>
  <si>
    <t>Водоотведение</t>
  </si>
  <si>
    <t>Юридические услуги</t>
  </si>
  <si>
    <t>Холодное водоснабжение</t>
  </si>
  <si>
    <t>Налоговый кодекс РФ (УСН)</t>
  </si>
  <si>
    <t>1.1</t>
  </si>
  <si>
    <t>1.2</t>
  </si>
  <si>
    <t>3.1</t>
  </si>
  <si>
    <t>4.1</t>
  </si>
  <si>
    <t>4.2</t>
  </si>
  <si>
    <t>4.3</t>
  </si>
  <si>
    <t>Содержание и аварийный ремонт</t>
  </si>
  <si>
    <t>Ремонт кровли, мониторинг, обслуживание</t>
  </si>
  <si>
    <t>Охрана объекта и ТО охранного оборудования</t>
  </si>
  <si>
    <t>Озеленение</t>
  </si>
  <si>
    <t>4.4</t>
  </si>
  <si>
    <t>4.5</t>
  </si>
  <si>
    <t>4.6</t>
  </si>
  <si>
    <t>Чистка кровель от наледи и снега</t>
  </si>
  <si>
    <t>с подрядными организациями, включая материалы и работы</t>
  </si>
  <si>
    <t>4.7</t>
  </si>
  <si>
    <t>4.8</t>
  </si>
  <si>
    <t>4.9</t>
  </si>
  <si>
    <t>Штрафы, пени, возмещения ущербов</t>
  </si>
  <si>
    <t>Содержание контейнерной площадки</t>
  </si>
  <si>
    <t>1.4.1</t>
  </si>
  <si>
    <t>1.4.2</t>
  </si>
  <si>
    <t>Оплата дворнику по обслуживанию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</si>
  <si>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</si>
  <si>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</si>
  <si>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</si>
  <si>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</si>
  <si>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</si>
  <si>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</si>
  <si>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Ремонт систем теплоснабжения и ГВС</t>
  </si>
  <si>
    <t>Ремонт систем ХВС</t>
  </si>
  <si>
    <t>Резервный фонд</t>
  </si>
  <si>
    <t>Экономия по вывозу ТБО</t>
  </si>
  <si>
    <t>Заработная плата работников (в т.ч. оплата отпусков) без вычета НДФЛ - гл.бухгалтер, администратор дома, гл.инженер</t>
  </si>
  <si>
    <t>Премиальный фонд</t>
  </si>
  <si>
    <t>Обслуживание, содержание сайта ТСЖ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</si>
  <si>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</si>
  <si>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</si>
  <si>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</si>
  <si>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</si>
  <si>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</si>
  <si>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</si>
  <si>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</si>
  <si>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</si>
  <si>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</si>
  <si>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</si>
  <si>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</si>
  <si>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1.3</t>
  </si>
  <si>
    <t>1.5</t>
  </si>
  <si>
    <t>1.5.1</t>
  </si>
  <si>
    <t>1.5.2</t>
  </si>
  <si>
    <t>1.5.3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</si>
  <si>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</si>
  <si>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</si>
  <si>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</si>
  <si>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</si>
  <si>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</si>
  <si>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освещение придомовой территории</t>
  </si>
  <si>
    <t>Компьютерная техника, программное обеспечение</t>
  </si>
  <si>
    <t>данные сметы по ЖП и НЖП</t>
  </si>
  <si>
    <t>данные сметы</t>
  </si>
  <si>
    <t>экономия/ перерасход</t>
  </si>
  <si>
    <t>оплачено авансовых платежей подрядным и ресурсоснабжающим организациям</t>
  </si>
  <si>
    <t>Наименование статей доходов,     расходов бюджета</t>
  </si>
  <si>
    <t>факт. расход</t>
  </si>
  <si>
    <t>данные сметы хоз. деят-ть</t>
  </si>
  <si>
    <t>факт.пост-я</t>
  </si>
  <si>
    <t>Экономия/ перерасход по статьям</t>
  </si>
  <si>
    <t>Теплоизоляция</t>
  </si>
  <si>
    <t>датчики движения, светильники с датчиками движения</t>
  </si>
  <si>
    <t>Простукивание фасадов</t>
  </si>
  <si>
    <t>Оплата неплательщиками за содержание МКД и коммунальные услуги, арендаторами ДЭФЗ</t>
  </si>
  <si>
    <t>Материалы для ремонта парадных</t>
  </si>
  <si>
    <t>покраска контейнерной площадки</t>
  </si>
  <si>
    <t xml:space="preserve">Мощение дворовой территории </t>
  </si>
  <si>
    <t>Перила в парадных реставрация, частичная замена</t>
  </si>
  <si>
    <t>1.4.3.</t>
  </si>
  <si>
    <t>1.4.4</t>
  </si>
  <si>
    <t>2.2.1</t>
  </si>
  <si>
    <t>2.3</t>
  </si>
  <si>
    <t>2.4.2</t>
  </si>
  <si>
    <t>2.4.3</t>
  </si>
  <si>
    <t>Вознаграждение председателю</t>
  </si>
  <si>
    <t>Страховые взносы по вознограждению председателя</t>
  </si>
  <si>
    <t>Услуги по саполнению сайта ГИС ЖКХ</t>
  </si>
  <si>
    <t>Страховые взносы по з/плате гл.бухгалтера, администратора дома, гл.инженера</t>
  </si>
  <si>
    <t>4.11</t>
  </si>
  <si>
    <t>4.12</t>
  </si>
  <si>
    <t>4.10</t>
  </si>
  <si>
    <t>4.13</t>
  </si>
  <si>
    <t>Замена ограждений газонов, покраска, модернизация клумб</t>
  </si>
  <si>
    <t>Модернизация видео двора</t>
  </si>
  <si>
    <t>Обслуживание видеонаблюдения подъездов (дополнительное)</t>
  </si>
  <si>
    <t>Инвентарь, хозяйственные расходы для дворника</t>
  </si>
  <si>
    <t>Гос.пошлины в суд, судебные издержки по неплательщикам</t>
  </si>
  <si>
    <t>КАССА аренда/покупка</t>
  </si>
  <si>
    <t>Обучение сотрудников</t>
  </si>
  <si>
    <t>4,14</t>
  </si>
  <si>
    <t>4,15</t>
  </si>
  <si>
    <t>ТО лифтовой связи</t>
  </si>
  <si>
    <t>Обработка косоуров</t>
  </si>
  <si>
    <t>Противопожарная дверь пар №16, противопожарные мероприятия</t>
  </si>
  <si>
    <t>Козырек парадная №1,2</t>
  </si>
  <si>
    <t>Оплата неплательщиками за содержание МКД и коммунальын услуги, арендаторами ДЭФЗ</t>
  </si>
  <si>
    <t>3,2</t>
  </si>
  <si>
    <t>3,3</t>
  </si>
  <si>
    <t>3,4</t>
  </si>
  <si>
    <t>Отчет об исполнении Бюджета                                                                                                                          Товарищества собственников жилья "Невский проспект дом №88"                                                                      за 2020 год</t>
  </si>
  <si>
    <t>Диагностика лифтов</t>
  </si>
  <si>
    <t>Остекленение парадных частичное (замена) 16п</t>
  </si>
  <si>
    <t>Ремонт парадных №4,8, частичный №6, ступени в пар. № 3,4,5,7,14,16</t>
  </si>
  <si>
    <t>Обследование чердачного перекрытия 99 кв</t>
  </si>
  <si>
    <t>Работы по противоаварийным мероприятиям кв.99</t>
  </si>
  <si>
    <t>остаток на расчетном счете на 01.01.21</t>
  </si>
  <si>
    <t>ИТОГО по доходам и расходам в 2020 году с учетом остатка на 01.01.2020</t>
  </si>
  <si>
    <t>Возмещение ФСС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</si>
</sst>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81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6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wrapText="1"/>
    </xf>
    <xf numFmtId="3" fontId="12" fillId="35" borderId="12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horizontal="center" wrapText="1"/>
    </xf>
    <xf numFmtId="0" fontId="10" fillId="35" borderId="18" xfId="0" applyFont="1" applyFill="1" applyBorder="1" applyAlignment="1">
      <alignment wrapText="1"/>
    </xf>
    <xf numFmtId="0" fontId="8" fillId="35" borderId="0" xfId="0" applyFont="1" applyFill="1" applyBorder="1" applyAlignment="1">
      <alignment horizontal="center" wrapText="1"/>
    </xf>
    <xf numFmtId="181" fontId="10" fillId="35" borderId="12" xfId="0" applyNumberFormat="1" applyFont="1" applyFill="1" applyBorder="1" applyAlignment="1">
      <alignment horizontal="center" wrapText="1"/>
    </xf>
    <xf numFmtId="181" fontId="10" fillId="35" borderId="13" xfId="0" applyNumberFormat="1" applyFont="1" applyFill="1" applyBorder="1" applyAlignment="1">
      <alignment horizontal="left"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81" fontId="10" fillId="35" borderId="13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187" fontId="6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9" fillId="36" borderId="0" xfId="0" applyFont="1" applyFill="1" applyAlignment="1">
      <alignment/>
    </xf>
    <xf numFmtId="187" fontId="10" fillId="36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3" fontId="10" fillId="36" borderId="12" xfId="0" applyNumberFormat="1" applyFont="1" applyFill="1" applyBorder="1" applyAlignment="1">
      <alignment/>
    </xf>
    <xf numFmtId="3" fontId="11" fillId="36" borderId="12" xfId="0" applyNumberFormat="1" applyFont="1" applyFill="1" applyBorder="1" applyAlignment="1">
      <alignment wrapText="1"/>
    </xf>
    <xf numFmtId="1" fontId="9" fillId="36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 wrapText="1"/>
    </xf>
    <xf numFmtId="0" fontId="10" fillId="36" borderId="13" xfId="0" applyFont="1" applyFill="1" applyBorder="1" applyAlignment="1">
      <alignment/>
    </xf>
    <xf numFmtId="0" fontId="0" fillId="36" borderId="12" xfId="0" applyFill="1" applyBorder="1" applyAlignment="1">
      <alignment/>
    </xf>
    <xf numFmtId="3" fontId="10" fillId="36" borderId="11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12" fillId="36" borderId="12" xfId="0" applyNumberFormat="1" applyFont="1" applyFill="1" applyBorder="1" applyAlignment="1">
      <alignment wrapText="1"/>
    </xf>
    <xf numFmtId="0" fontId="18" fillId="36" borderId="12" xfId="0" applyFont="1" applyFill="1" applyBorder="1" applyAlignment="1">
      <alignment wrapText="1"/>
    </xf>
    <xf numFmtId="3" fontId="9" fillId="36" borderId="13" xfId="0" applyNumberFormat="1" applyFont="1" applyFill="1" applyBorder="1" applyAlignment="1">
      <alignment/>
    </xf>
    <xf numFmtId="0" fontId="15" fillId="36" borderId="0" xfId="0" applyFont="1" applyFill="1" applyAlignment="1">
      <alignment/>
    </xf>
    <xf numFmtId="187" fontId="10" fillId="0" borderId="13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6" fillId="0" borderId="0" xfId="0" applyFont="1" applyAlignment="1">
      <alignment wrapText="1"/>
    </xf>
    <xf numFmtId="0" fontId="21" fillId="35" borderId="1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20" fillId="35" borderId="12" xfId="0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zoomScalePageLayoutView="0" workbookViewId="0" topLeftCell="B77">
      <selection activeCell="F84" sqref="F84"/>
    </sheetView>
  </sheetViews>
  <sheetFormatPr defaultColWidth="9.00390625" defaultRowHeight="12.75"/>
  <cols>
    <col min="1" max="1" width="7.875" style="2" hidden="1" customWidth="1"/>
    <col min="2" max="2" width="5.625" style="34" customWidth="1"/>
    <col min="3" max="3" width="35.75390625" style="9" customWidth="1"/>
    <col min="4" max="4" width="10.125" style="163" customWidth="1"/>
    <col min="5" max="5" width="9.25390625" style="33" customWidth="1"/>
    <col min="6" max="6" width="10.25390625" style="9" customWidth="1"/>
    <col min="7" max="7" width="10.00390625" style="177" customWidth="1"/>
    <col min="8" max="8" width="9.375" style="9" customWidth="1"/>
    <col min="9" max="9" width="11.00390625" style="33" customWidth="1"/>
    <col min="10" max="10" width="13.875" style="34" customWidth="1"/>
    <col min="11" max="11" width="9.125" style="8" customWidth="1"/>
    <col min="12" max="16384" width="9.125" style="9" customWidth="1"/>
  </cols>
  <sheetData>
    <row r="1" spans="2:10" ht="51" customHeight="1">
      <c r="B1" s="196" t="s">
        <v>146</v>
      </c>
      <c r="C1" s="197"/>
      <c r="D1" s="197"/>
      <c r="E1" s="197"/>
      <c r="F1" s="197"/>
      <c r="G1" s="197"/>
      <c r="H1" s="197"/>
      <c r="I1" s="197"/>
      <c r="J1" s="197"/>
    </row>
    <row r="2" spans="2:10" ht="12" customHeight="1">
      <c r="B2" s="194"/>
      <c r="C2" s="195"/>
      <c r="D2" s="9"/>
      <c r="E2" s="38"/>
      <c r="F2" s="38"/>
      <c r="G2" s="107"/>
      <c r="H2" s="108"/>
      <c r="I2" s="107"/>
      <c r="J2" s="107"/>
    </row>
    <row r="3" spans="1:10" ht="15" customHeight="1">
      <c r="A3" s="109"/>
      <c r="B3" s="110"/>
      <c r="C3" s="32"/>
      <c r="D3" s="191" t="s">
        <v>4</v>
      </c>
      <c r="E3" s="192"/>
      <c r="F3" s="193"/>
      <c r="G3" s="191" t="s">
        <v>19</v>
      </c>
      <c r="H3" s="192"/>
      <c r="I3" s="193"/>
      <c r="J3" s="200" t="s">
        <v>106</v>
      </c>
    </row>
    <row r="4" spans="1:10" ht="36" customHeight="1">
      <c r="A4" s="1" t="s">
        <v>0</v>
      </c>
      <c r="B4" s="7" t="s">
        <v>3</v>
      </c>
      <c r="C4" s="7" t="s">
        <v>102</v>
      </c>
      <c r="D4" s="218" t="s">
        <v>98</v>
      </c>
      <c r="E4" s="111" t="s">
        <v>104</v>
      </c>
      <c r="F4" s="111" t="s">
        <v>105</v>
      </c>
      <c r="G4" s="112" t="s">
        <v>99</v>
      </c>
      <c r="H4" s="112" t="s">
        <v>103</v>
      </c>
      <c r="I4" s="112" t="s">
        <v>100</v>
      </c>
      <c r="J4" s="201"/>
    </row>
    <row r="5" spans="1:11" s="86" customFormat="1" ht="16.5" customHeight="1">
      <c r="A5" s="102"/>
      <c r="B5" s="103"/>
      <c r="C5" s="104"/>
      <c r="D5" s="204"/>
      <c r="E5" s="105"/>
      <c r="F5" s="105"/>
      <c r="G5" s="105"/>
      <c r="H5" s="106"/>
      <c r="I5" s="106"/>
      <c r="J5" s="106"/>
      <c r="K5" s="85"/>
    </row>
    <row r="6" spans="1:10" ht="45.75" customHeight="1">
      <c r="A6" s="2">
        <v>1</v>
      </c>
      <c r="B6" s="12">
        <v>1</v>
      </c>
      <c r="C6" s="13" t="s">
        <v>28</v>
      </c>
      <c r="D6" s="209">
        <v>6505656</v>
      </c>
      <c r="E6" s="147"/>
      <c r="F6" s="14">
        <f>F7+F16+F26+F37+F43+F60+F61+F62</f>
        <v>6133529.84</v>
      </c>
      <c r="G6" s="14">
        <v>5898563</v>
      </c>
      <c r="H6" s="68">
        <f>H7+H26+H37+H43+H60+H61+H62</f>
        <v>5512834.859999999</v>
      </c>
      <c r="I6" s="68">
        <f>G6-H6</f>
        <v>385728.1400000006</v>
      </c>
      <c r="J6" s="82">
        <f>F6-H6</f>
        <v>620694.9800000004</v>
      </c>
    </row>
    <row r="7" spans="1:10" ht="29.25" customHeight="1">
      <c r="A7" s="2">
        <v>15</v>
      </c>
      <c r="B7" s="58">
        <v>1</v>
      </c>
      <c r="C7" s="49" t="s">
        <v>85</v>
      </c>
      <c r="D7" s="209">
        <v>3076536</v>
      </c>
      <c r="E7" s="148"/>
      <c r="F7" s="149">
        <f>2379+36097*11+227103.88+833.15+187599.95+2484.49+1983.54+159630.55+927.82+164974.25+734.36+1429.6+236423.88+47.56+1555.08+194637.05+23.78+2408.35+187777.88+204.41+985.13+173993.06-7538.15+1778.62+128342.83+685.16+879.15+167267.69+289.11+1125.11+191397.13+3100.92+1227.12+192062.13+1894.61+1455.71</f>
        <v>2629170.9099999997</v>
      </c>
      <c r="G7" s="45">
        <v>2463312</v>
      </c>
      <c r="H7" s="45">
        <f>H8+H12+H15+H16+H22</f>
        <v>2269405.44</v>
      </c>
      <c r="I7" s="45">
        <f>G7-H7</f>
        <v>193906.56000000006</v>
      </c>
      <c r="J7" s="81">
        <f>F7-H7</f>
        <v>359765.46999999974</v>
      </c>
    </row>
    <row r="8" spans="2:10" ht="23.25" customHeight="1">
      <c r="B8" s="59" t="s">
        <v>39</v>
      </c>
      <c r="C8" s="17" t="s">
        <v>81</v>
      </c>
      <c r="D8" s="209">
        <v>1262976</v>
      </c>
      <c r="E8" s="148"/>
      <c r="F8" s="96"/>
      <c r="G8" s="45">
        <v>1262976</v>
      </c>
      <c r="H8" s="45">
        <f>H9+H10+H11</f>
        <v>1249179.44</v>
      </c>
      <c r="I8" s="45">
        <f aca="true" t="shared" si="0" ref="I8:I13">G8-H8</f>
        <v>13796.560000000056</v>
      </c>
      <c r="J8" s="39"/>
    </row>
    <row r="9" spans="2:10" ht="23.25" customHeight="1">
      <c r="B9" s="57" t="s">
        <v>30</v>
      </c>
      <c r="C9" s="17" t="s">
        <v>45</v>
      </c>
      <c r="D9" s="209"/>
      <c r="E9" s="148"/>
      <c r="F9" s="97"/>
      <c r="G9" s="113">
        <v>831780</v>
      </c>
      <c r="H9" s="113">
        <v>821569</v>
      </c>
      <c r="I9" s="113">
        <f t="shared" si="0"/>
        <v>10211</v>
      </c>
      <c r="J9" s="44"/>
    </row>
    <row r="10" spans="2:10" ht="22.5" customHeight="1">
      <c r="B10" s="57" t="s">
        <v>31</v>
      </c>
      <c r="C10" s="17" t="s">
        <v>5</v>
      </c>
      <c r="D10" s="217"/>
      <c r="E10" s="147"/>
      <c r="F10" s="98"/>
      <c r="G10" s="114">
        <v>402680</v>
      </c>
      <c r="H10" s="69">
        <v>397694</v>
      </c>
      <c r="I10" s="69">
        <f t="shared" si="0"/>
        <v>4986</v>
      </c>
      <c r="J10" s="35"/>
    </row>
    <row r="11" spans="2:10" ht="24" customHeight="1">
      <c r="B11" s="57" t="s">
        <v>32</v>
      </c>
      <c r="C11" s="17" t="s">
        <v>6</v>
      </c>
      <c r="D11" s="217">
        <v>20868</v>
      </c>
      <c r="E11" s="147"/>
      <c r="F11" s="98"/>
      <c r="G11" s="114">
        <v>28516</v>
      </c>
      <c r="H11" s="69">
        <v>29916.44</v>
      </c>
      <c r="I11" s="69">
        <f>G11-H11</f>
        <v>-1400.4399999999987</v>
      </c>
      <c r="J11" s="35"/>
    </row>
    <row r="12" spans="2:10" ht="24" customHeight="1">
      <c r="B12" s="57" t="s">
        <v>40</v>
      </c>
      <c r="C12" s="17" t="s">
        <v>82</v>
      </c>
      <c r="D12" s="209">
        <v>156492</v>
      </c>
      <c r="E12" s="147"/>
      <c r="F12" s="98"/>
      <c r="G12" s="22">
        <v>156492</v>
      </c>
      <c r="H12" s="70">
        <f>H13+H14</f>
        <v>155456</v>
      </c>
      <c r="I12" s="70">
        <f t="shared" si="0"/>
        <v>1036</v>
      </c>
      <c r="J12" s="35"/>
    </row>
    <row r="13" spans="2:10" ht="22.5" customHeight="1">
      <c r="B13" s="57" t="s">
        <v>83</v>
      </c>
      <c r="C13" s="17" t="s">
        <v>27</v>
      </c>
      <c r="D13" s="217">
        <v>19536</v>
      </c>
      <c r="E13" s="147"/>
      <c r="F13" s="98"/>
      <c r="G13" s="114">
        <v>19536</v>
      </c>
      <c r="H13" s="69">
        <v>18500</v>
      </c>
      <c r="I13" s="69">
        <f t="shared" si="0"/>
        <v>1036</v>
      </c>
      <c r="J13" s="35"/>
    </row>
    <row r="14" spans="2:10" ht="20.25" customHeight="1">
      <c r="B14" s="57" t="s">
        <v>84</v>
      </c>
      <c r="C14" s="17" t="s">
        <v>52</v>
      </c>
      <c r="D14" s="217">
        <v>136956</v>
      </c>
      <c r="E14" s="147"/>
      <c r="F14" s="98"/>
      <c r="G14" s="114">
        <v>136956</v>
      </c>
      <c r="H14" s="114">
        <v>136956</v>
      </c>
      <c r="I14" s="114">
        <f>G14-H14</f>
        <v>0</v>
      </c>
      <c r="J14" s="44"/>
    </row>
    <row r="15" spans="2:10" ht="24" customHeight="1">
      <c r="B15" s="59" t="s">
        <v>86</v>
      </c>
      <c r="C15" s="17" t="s">
        <v>33</v>
      </c>
      <c r="D15" s="209">
        <v>913224</v>
      </c>
      <c r="E15" s="148"/>
      <c r="F15" s="150">
        <v>661861</v>
      </c>
      <c r="G15" s="45">
        <v>360000</v>
      </c>
      <c r="H15" s="45">
        <v>184150</v>
      </c>
      <c r="I15" s="45">
        <f aca="true" t="shared" si="1" ref="I15:I24">G15-H15</f>
        <v>175850</v>
      </c>
      <c r="J15" s="81">
        <f>F15-H15</f>
        <v>477711</v>
      </c>
    </row>
    <row r="16" spans="2:10" ht="22.5" customHeight="1">
      <c r="B16" s="47">
        <v>1.4</v>
      </c>
      <c r="C16" s="17" t="s">
        <v>58</v>
      </c>
      <c r="D16" s="209">
        <v>300000</v>
      </c>
      <c r="E16" s="14"/>
      <c r="F16" s="150">
        <v>236500</v>
      </c>
      <c r="G16" s="150">
        <v>300000</v>
      </c>
      <c r="H16" s="144">
        <f>H17+H18+H19+H20+H21</f>
        <v>298606</v>
      </c>
      <c r="I16" s="144">
        <f>G16-H16</f>
        <v>1394</v>
      </c>
      <c r="J16" s="79">
        <f>F16-H16</f>
        <v>-62106</v>
      </c>
    </row>
    <row r="17" spans="2:10" ht="27.75" customHeight="1">
      <c r="B17" s="57" t="s">
        <v>59</v>
      </c>
      <c r="C17" s="17" t="s">
        <v>61</v>
      </c>
      <c r="D17" s="217"/>
      <c r="E17" s="151"/>
      <c r="F17" s="99"/>
      <c r="G17" s="60">
        <v>282000</v>
      </c>
      <c r="H17" s="145">
        <v>282000</v>
      </c>
      <c r="I17" s="145">
        <f t="shared" si="1"/>
        <v>0</v>
      </c>
      <c r="J17" s="35"/>
    </row>
    <row r="18" spans="2:10" ht="24" customHeight="1">
      <c r="B18" s="57" t="s">
        <v>60</v>
      </c>
      <c r="C18" s="49" t="s">
        <v>17</v>
      </c>
      <c r="D18" s="217"/>
      <c r="E18" s="151"/>
      <c r="F18" s="99"/>
      <c r="G18" s="60">
        <v>9000</v>
      </c>
      <c r="H18" s="145">
        <v>7095</v>
      </c>
      <c r="I18" s="145">
        <f t="shared" si="1"/>
        <v>1905</v>
      </c>
      <c r="J18" s="15"/>
    </row>
    <row r="19" spans="2:10" ht="24" customHeight="1">
      <c r="B19" s="57" t="s">
        <v>115</v>
      </c>
      <c r="C19" s="17" t="s">
        <v>112</v>
      </c>
      <c r="D19" s="217"/>
      <c r="E19" s="151"/>
      <c r="F19" s="99"/>
      <c r="G19" s="60">
        <v>3000</v>
      </c>
      <c r="H19" s="145">
        <v>3000</v>
      </c>
      <c r="I19" s="145">
        <f t="shared" si="1"/>
        <v>0</v>
      </c>
      <c r="J19" s="15"/>
    </row>
    <row r="20" spans="2:10" ht="24" customHeight="1" hidden="1">
      <c r="B20" s="57"/>
      <c r="C20" s="17"/>
      <c r="D20" s="217"/>
      <c r="E20" s="151"/>
      <c r="F20" s="99"/>
      <c r="G20" s="60"/>
      <c r="H20" s="145"/>
      <c r="I20" s="145"/>
      <c r="J20" s="15"/>
    </row>
    <row r="21" spans="2:10" ht="24" customHeight="1">
      <c r="B21" s="57" t="s">
        <v>116</v>
      </c>
      <c r="C21" s="17" t="s">
        <v>67</v>
      </c>
      <c r="D21" s="217"/>
      <c r="E21" s="151"/>
      <c r="F21" s="99"/>
      <c r="G21" s="60">
        <v>6000</v>
      </c>
      <c r="H21" s="145">
        <v>6511</v>
      </c>
      <c r="I21" s="145">
        <f t="shared" si="1"/>
        <v>-511</v>
      </c>
      <c r="J21" s="15"/>
    </row>
    <row r="22" spans="2:10" ht="20.25" customHeight="1">
      <c r="B22" s="59" t="s">
        <v>87</v>
      </c>
      <c r="C22" s="17" t="s">
        <v>34</v>
      </c>
      <c r="D22" s="209">
        <v>383844</v>
      </c>
      <c r="E22" s="148"/>
      <c r="F22" s="96"/>
      <c r="G22" s="45">
        <v>383844</v>
      </c>
      <c r="H22" s="45">
        <f>H23+H24+H25</f>
        <v>382014</v>
      </c>
      <c r="I22" s="45">
        <f t="shared" si="1"/>
        <v>1830</v>
      </c>
      <c r="J22" s="39"/>
    </row>
    <row r="23" spans="2:10" ht="27.75" customHeight="1">
      <c r="B23" s="57" t="s">
        <v>88</v>
      </c>
      <c r="C23" s="17" t="s">
        <v>62</v>
      </c>
      <c r="D23" s="209"/>
      <c r="E23" s="148"/>
      <c r="F23" s="96"/>
      <c r="G23" s="61">
        <v>300000</v>
      </c>
      <c r="H23" s="71">
        <v>300000</v>
      </c>
      <c r="I23" s="71">
        <f t="shared" si="1"/>
        <v>0</v>
      </c>
      <c r="J23" s="35"/>
    </row>
    <row r="24" spans="2:10" ht="27.75" customHeight="1">
      <c r="B24" s="57" t="s">
        <v>89</v>
      </c>
      <c r="C24" s="17" t="s">
        <v>66</v>
      </c>
      <c r="D24" s="209"/>
      <c r="E24" s="148"/>
      <c r="F24" s="96"/>
      <c r="G24" s="61">
        <v>60000</v>
      </c>
      <c r="H24" s="61">
        <f>43415+15000</f>
        <v>58415</v>
      </c>
      <c r="I24" s="61">
        <f t="shared" si="1"/>
        <v>1585</v>
      </c>
      <c r="J24" s="44"/>
    </row>
    <row r="25" spans="2:10" ht="27.75" customHeight="1">
      <c r="B25" s="57" t="s">
        <v>90</v>
      </c>
      <c r="C25" s="17" t="s">
        <v>67</v>
      </c>
      <c r="D25" s="209"/>
      <c r="E25" s="148"/>
      <c r="F25" s="96"/>
      <c r="G25" s="61">
        <v>23844</v>
      </c>
      <c r="H25" s="71">
        <v>23599</v>
      </c>
      <c r="I25" s="71">
        <f>G25-H25</f>
        <v>245</v>
      </c>
      <c r="J25" s="15"/>
    </row>
    <row r="26" spans="2:10" ht="28.5" customHeight="1">
      <c r="B26" s="47">
        <v>2</v>
      </c>
      <c r="C26" s="17" t="s">
        <v>22</v>
      </c>
      <c r="D26" s="209">
        <v>1613700</v>
      </c>
      <c r="E26" s="147"/>
      <c r="F26" s="14">
        <f>110575.26+405.06+91284.51+964.37+77655.52+451.08+80290.58+695.05+115291.89+756.12+95069.52+1179.76+92007.51+482.99+85561+120.58+62944.32+431.03+82025.72+551.61+93866.9+601.64+94188.27+713.71+39589*11</f>
        <v>1523592.9999999998</v>
      </c>
      <c r="G26" s="46">
        <v>1613700</v>
      </c>
      <c r="H26" s="46">
        <f>H27+H29+H32+H33</f>
        <v>1620323</v>
      </c>
      <c r="I26" s="46">
        <f>G26-H26</f>
        <v>-6623</v>
      </c>
      <c r="J26" s="80">
        <f>F26-H26</f>
        <v>-96730.00000000023</v>
      </c>
    </row>
    <row r="27" spans="2:10" ht="15" customHeight="1">
      <c r="B27" s="47">
        <v>2.1</v>
      </c>
      <c r="C27" s="17" t="s">
        <v>46</v>
      </c>
      <c r="D27" s="209"/>
      <c r="E27" s="147"/>
      <c r="F27" s="95"/>
      <c r="G27" s="50">
        <v>403044</v>
      </c>
      <c r="H27" s="50">
        <v>403044</v>
      </c>
      <c r="I27" s="50">
        <f>G27-H27</f>
        <v>0</v>
      </c>
      <c r="J27" s="44"/>
    </row>
    <row r="28" spans="2:10" ht="26.25" customHeight="1" hidden="1">
      <c r="B28" s="47"/>
      <c r="C28" s="17"/>
      <c r="D28" s="209"/>
      <c r="E28" s="147"/>
      <c r="F28" s="95"/>
      <c r="G28" s="50"/>
      <c r="H28" s="50">
        <v>0</v>
      </c>
      <c r="I28" s="50">
        <f>G28-H28</f>
        <v>0</v>
      </c>
      <c r="J28" s="44"/>
    </row>
    <row r="29" spans="2:10" ht="18" customHeight="1">
      <c r="B29" s="47">
        <v>2.2</v>
      </c>
      <c r="C29" s="17" t="s">
        <v>68</v>
      </c>
      <c r="D29" s="209"/>
      <c r="E29" s="147"/>
      <c r="F29" s="95"/>
      <c r="G29" s="50">
        <v>593400</v>
      </c>
      <c r="H29" s="50">
        <v>594651</v>
      </c>
      <c r="I29" s="50">
        <f>G29-H29</f>
        <v>-1251</v>
      </c>
      <c r="J29" s="44"/>
    </row>
    <row r="30" spans="2:10" ht="22.5" customHeight="1">
      <c r="B30" s="57" t="s">
        <v>117</v>
      </c>
      <c r="C30" s="17" t="s">
        <v>107</v>
      </c>
      <c r="D30" s="209"/>
      <c r="E30" s="147"/>
      <c r="F30" s="95"/>
      <c r="G30" s="50">
        <v>100000</v>
      </c>
      <c r="H30" s="50">
        <v>62519</v>
      </c>
      <c r="I30" s="50">
        <f aca="true" t="shared" si="2" ref="I30:I49">G30-H30</f>
        <v>37481</v>
      </c>
      <c r="J30" s="44"/>
    </row>
    <row r="31" spans="2:10" ht="26.25" customHeight="1" hidden="1">
      <c r="B31" s="57"/>
      <c r="C31" s="17"/>
      <c r="D31" s="209"/>
      <c r="E31" s="147"/>
      <c r="F31" s="95"/>
      <c r="G31" s="50"/>
      <c r="H31" s="50"/>
      <c r="I31" s="50">
        <f t="shared" si="2"/>
        <v>0</v>
      </c>
      <c r="J31" s="44"/>
    </row>
    <row r="32" spans="2:10" ht="21" customHeight="1">
      <c r="B32" s="57" t="s">
        <v>118</v>
      </c>
      <c r="C32" s="17" t="s">
        <v>69</v>
      </c>
      <c r="D32" s="209"/>
      <c r="E32" s="147"/>
      <c r="F32" s="95"/>
      <c r="G32" s="50">
        <v>222456</v>
      </c>
      <c r="H32" s="50">
        <v>228516</v>
      </c>
      <c r="I32" s="50">
        <f t="shared" si="2"/>
        <v>-6060</v>
      </c>
      <c r="J32" s="44"/>
    </row>
    <row r="33" spans="2:10" ht="25.5" customHeight="1">
      <c r="B33" s="47">
        <v>2.4</v>
      </c>
      <c r="C33" s="17" t="s">
        <v>75</v>
      </c>
      <c r="D33" s="209"/>
      <c r="E33" s="147"/>
      <c r="F33" s="95"/>
      <c r="G33" s="50">
        <v>394800</v>
      </c>
      <c r="H33" s="50">
        <f>394112</f>
        <v>394112</v>
      </c>
      <c r="I33" s="50">
        <f t="shared" si="2"/>
        <v>688</v>
      </c>
      <c r="J33" s="44"/>
    </row>
    <row r="34" spans="2:10" ht="24" customHeight="1" hidden="1">
      <c r="B34" s="57"/>
      <c r="C34" s="17"/>
      <c r="D34" s="209"/>
      <c r="E34" s="147"/>
      <c r="F34" s="95"/>
      <c r="G34" s="50"/>
      <c r="H34" s="50"/>
      <c r="I34" s="50"/>
      <c r="J34" s="44"/>
    </row>
    <row r="35" spans="2:10" ht="22.5" customHeight="1">
      <c r="B35" s="57" t="s">
        <v>119</v>
      </c>
      <c r="C35" s="17" t="s">
        <v>96</v>
      </c>
      <c r="D35" s="209"/>
      <c r="E35" s="147"/>
      <c r="F35" s="95"/>
      <c r="G35" s="50">
        <v>120000</v>
      </c>
      <c r="H35" s="50">
        <v>89566</v>
      </c>
      <c r="I35" s="50">
        <f t="shared" si="2"/>
        <v>30434</v>
      </c>
      <c r="J35" s="44"/>
    </row>
    <row r="36" spans="2:10" ht="24" customHeight="1">
      <c r="B36" s="57" t="s">
        <v>120</v>
      </c>
      <c r="C36" s="17" t="s">
        <v>108</v>
      </c>
      <c r="D36" s="209"/>
      <c r="E36" s="147"/>
      <c r="F36" s="95"/>
      <c r="G36" s="50">
        <v>150000</v>
      </c>
      <c r="H36" s="50">
        <v>41507</v>
      </c>
      <c r="I36" s="50">
        <f t="shared" si="2"/>
        <v>108493</v>
      </c>
      <c r="J36" s="44"/>
    </row>
    <row r="37" spans="2:10" ht="20.25" customHeight="1">
      <c r="B37" s="47">
        <v>3</v>
      </c>
      <c r="C37" s="17" t="s">
        <v>20</v>
      </c>
      <c r="D37" s="209">
        <v>497472</v>
      </c>
      <c r="E37" s="147"/>
      <c r="F37" s="14">
        <f>35166.41+129.26+29053.17+307.73+24735.7+143.95+25539.7+221.79+36461.14+241.22+29906.87+367.47+28621.83+150.03+26466.68+37.46+19542.25+133.89+25471.09+171.35+29143.51+186.88+29245.96+221.69+12606*11</f>
        <v>480333.03</v>
      </c>
      <c r="G37" s="14">
        <v>497472</v>
      </c>
      <c r="H37" s="14">
        <f>H38+H39+H40+H41+H42</f>
        <v>360084</v>
      </c>
      <c r="I37" s="14">
        <f>G37-H37</f>
        <v>137388</v>
      </c>
      <c r="J37" s="81">
        <f>F37-H37</f>
        <v>120249.03000000003</v>
      </c>
    </row>
    <row r="38" spans="2:10" ht="26.25" customHeight="1">
      <c r="B38" s="57" t="s">
        <v>41</v>
      </c>
      <c r="C38" s="17" t="s">
        <v>63</v>
      </c>
      <c r="D38" s="209"/>
      <c r="E38" s="147"/>
      <c r="F38" s="98"/>
      <c r="G38" s="60">
        <v>253716</v>
      </c>
      <c r="H38" s="145">
        <v>253716</v>
      </c>
      <c r="I38" s="145">
        <f t="shared" si="2"/>
        <v>0</v>
      </c>
      <c r="J38" s="35"/>
    </row>
    <row r="39" spans="2:10" ht="24" customHeight="1">
      <c r="B39" s="57" t="s">
        <v>143</v>
      </c>
      <c r="C39" s="17" t="s">
        <v>48</v>
      </c>
      <c r="D39" s="209"/>
      <c r="E39" s="147"/>
      <c r="F39" s="98"/>
      <c r="G39" s="60">
        <v>65000</v>
      </c>
      <c r="H39" s="60">
        <v>19208</v>
      </c>
      <c r="I39" s="60">
        <f>G39-H39</f>
        <v>45792</v>
      </c>
      <c r="J39" s="44"/>
    </row>
    <row r="40" spans="2:10" ht="24" customHeight="1">
      <c r="B40" s="57" t="s">
        <v>144</v>
      </c>
      <c r="C40" s="17" t="s">
        <v>129</v>
      </c>
      <c r="D40" s="209"/>
      <c r="E40" s="147"/>
      <c r="F40" s="98"/>
      <c r="G40" s="60">
        <v>149388</v>
      </c>
      <c r="H40" s="60">
        <v>38644</v>
      </c>
      <c r="I40" s="60">
        <f t="shared" si="2"/>
        <v>110744</v>
      </c>
      <c r="J40" s="44"/>
    </row>
    <row r="41" spans="2:10" ht="24" customHeight="1" hidden="1">
      <c r="B41" s="57" t="s">
        <v>64</v>
      </c>
      <c r="C41" s="17"/>
      <c r="D41" s="209"/>
      <c r="E41" s="147"/>
      <c r="F41" s="98"/>
      <c r="G41" s="60"/>
      <c r="H41" s="60"/>
      <c r="I41" s="60">
        <f t="shared" si="2"/>
        <v>0</v>
      </c>
      <c r="J41" s="44"/>
    </row>
    <row r="42" spans="2:10" ht="24" customHeight="1">
      <c r="B42" s="57" t="s">
        <v>145</v>
      </c>
      <c r="C42" s="17" t="s">
        <v>132</v>
      </c>
      <c r="D42" s="209"/>
      <c r="E42" s="147"/>
      <c r="F42" s="98"/>
      <c r="G42" s="60">
        <v>49368</v>
      </c>
      <c r="H42" s="60">
        <v>48516</v>
      </c>
      <c r="I42" s="60">
        <f t="shared" si="2"/>
        <v>852</v>
      </c>
      <c r="J42" s="44"/>
    </row>
    <row r="43" spans="2:10" ht="17.25" customHeight="1">
      <c r="B43" s="47">
        <v>4</v>
      </c>
      <c r="C43" s="17" t="s">
        <v>21</v>
      </c>
      <c r="D43" s="209">
        <v>841920</v>
      </c>
      <c r="E43" s="147"/>
      <c r="F43" s="14">
        <f>64393.87+238.68+53318.49+568.25+45481.95+265.8+46806.69+409.55+65901.11+445.14+53469.82+640.11+49649.58+259.48+45368.71+64.78+33752.46+231.57+44014.92+296.35+50339.61+323.23+50529.89+383.43+20211*11</f>
        <v>829474.4700000001</v>
      </c>
      <c r="G43" s="14">
        <v>841920</v>
      </c>
      <c r="H43" s="68">
        <f>H44+H46+H47+H48+H49+H50+H51+H52+H53+H54+H55+H56+H57+H58</f>
        <v>857640.4299999999</v>
      </c>
      <c r="I43" s="68">
        <f>G43-H43</f>
        <v>-15720.429999999935</v>
      </c>
      <c r="J43" s="82">
        <f>F43-H43</f>
        <v>-28165.959999999846</v>
      </c>
    </row>
    <row r="44" spans="2:10" ht="28.5" customHeight="1">
      <c r="B44" s="57" t="s">
        <v>42</v>
      </c>
      <c r="C44" s="17" t="s">
        <v>8</v>
      </c>
      <c r="D44" s="209"/>
      <c r="E44" s="147"/>
      <c r="F44" s="98"/>
      <c r="G44" s="114">
        <v>66000</v>
      </c>
      <c r="H44" s="69">
        <v>89256</v>
      </c>
      <c r="I44" s="69">
        <f t="shared" si="2"/>
        <v>-23256</v>
      </c>
      <c r="J44" s="35"/>
    </row>
    <row r="45" spans="2:10" ht="28.5" customHeight="1">
      <c r="B45" s="57" t="s">
        <v>43</v>
      </c>
      <c r="C45" s="17" t="s">
        <v>123</v>
      </c>
      <c r="D45" s="209"/>
      <c r="E45" s="147"/>
      <c r="F45" s="98"/>
      <c r="G45" s="114">
        <v>40000</v>
      </c>
      <c r="H45" s="69">
        <v>0</v>
      </c>
      <c r="I45" s="69">
        <f>G45-H45</f>
        <v>40000</v>
      </c>
      <c r="J45" s="35"/>
    </row>
    <row r="46" spans="2:10" ht="25.5" customHeight="1">
      <c r="B46" s="57" t="s">
        <v>44</v>
      </c>
      <c r="C46" s="17" t="s">
        <v>9</v>
      </c>
      <c r="D46" s="209"/>
      <c r="E46" s="147"/>
      <c r="F46" s="98"/>
      <c r="G46" s="114">
        <v>67000</v>
      </c>
      <c r="H46" s="69">
        <v>78144.54</v>
      </c>
      <c r="I46" s="69">
        <f t="shared" si="2"/>
        <v>-11144.539999999994</v>
      </c>
      <c r="J46" s="35"/>
    </row>
    <row r="47" spans="2:10" ht="27.75" customHeight="1">
      <c r="B47" s="57" t="s">
        <v>49</v>
      </c>
      <c r="C47" s="17" t="s">
        <v>47</v>
      </c>
      <c r="D47" s="209"/>
      <c r="E47" s="151"/>
      <c r="F47" s="99"/>
      <c r="G47" s="114">
        <v>67572</v>
      </c>
      <c r="H47" s="69">
        <f>34710+20400+5520</f>
        <v>60630</v>
      </c>
      <c r="I47" s="69">
        <f t="shared" si="2"/>
        <v>6942</v>
      </c>
      <c r="J47" s="35"/>
    </row>
    <row r="48" spans="2:10" ht="24" customHeight="1">
      <c r="B48" s="57" t="s">
        <v>50</v>
      </c>
      <c r="C48" s="17" t="s">
        <v>7</v>
      </c>
      <c r="D48" s="209"/>
      <c r="E48" s="147"/>
      <c r="F48" s="98"/>
      <c r="G48" s="114">
        <v>25200</v>
      </c>
      <c r="H48" s="69">
        <f>4000+54078.89</f>
        <v>58078.89</v>
      </c>
      <c r="I48" s="69">
        <f t="shared" si="2"/>
        <v>-32878.89</v>
      </c>
      <c r="J48" s="35"/>
    </row>
    <row r="49" spans="2:10" ht="38.25" customHeight="1">
      <c r="B49" s="57" t="s">
        <v>51</v>
      </c>
      <c r="C49" s="17" t="s">
        <v>25</v>
      </c>
      <c r="D49" s="209"/>
      <c r="E49" s="147"/>
      <c r="F49" s="98"/>
      <c r="G49" s="114">
        <v>68144</v>
      </c>
      <c r="H49" s="69">
        <f>62177+650</f>
        <v>62827</v>
      </c>
      <c r="I49" s="69">
        <f t="shared" si="2"/>
        <v>5317</v>
      </c>
      <c r="J49" s="15"/>
    </row>
    <row r="50" spans="2:10" ht="24.75" customHeight="1">
      <c r="B50" s="57" t="s">
        <v>54</v>
      </c>
      <c r="C50" s="17" t="s">
        <v>134</v>
      </c>
      <c r="D50" s="209"/>
      <c r="E50" s="147"/>
      <c r="F50" s="98"/>
      <c r="G50" s="114">
        <v>36000</v>
      </c>
      <c r="H50" s="69">
        <v>36000</v>
      </c>
      <c r="I50" s="69">
        <f>G50-H50</f>
        <v>0</v>
      </c>
      <c r="J50" s="15"/>
    </row>
    <row r="51" spans="1:11" s="24" customFormat="1" ht="26.25" customHeight="1">
      <c r="A51" s="5"/>
      <c r="B51" s="57" t="s">
        <v>55</v>
      </c>
      <c r="C51" s="49" t="s">
        <v>97</v>
      </c>
      <c r="D51" s="216"/>
      <c r="E51" s="14"/>
      <c r="F51" s="14"/>
      <c r="G51" s="51">
        <v>80000</v>
      </c>
      <c r="H51" s="72">
        <v>39014</v>
      </c>
      <c r="I51" s="72">
        <f>G51-H51</f>
        <v>40986</v>
      </c>
      <c r="J51" s="15"/>
      <c r="K51" s="23"/>
    </row>
    <row r="52" spans="1:11" s="24" customFormat="1" ht="27.75" customHeight="1">
      <c r="A52" s="5"/>
      <c r="B52" s="57" t="s">
        <v>56</v>
      </c>
      <c r="C52" s="9" t="s">
        <v>135</v>
      </c>
      <c r="D52" s="216"/>
      <c r="E52" s="14"/>
      <c r="F52" s="14"/>
      <c r="G52" s="51">
        <v>20000</v>
      </c>
      <c r="H52" s="72">
        <v>0</v>
      </c>
      <c r="I52" s="72">
        <f>G52</f>
        <v>20000</v>
      </c>
      <c r="J52" s="37"/>
      <c r="K52" s="23"/>
    </row>
    <row r="53" spans="1:11" s="24" customFormat="1" ht="27.75" customHeight="1">
      <c r="A53" s="5"/>
      <c r="B53" s="57" t="s">
        <v>127</v>
      </c>
      <c r="C53" s="16" t="s">
        <v>57</v>
      </c>
      <c r="D53" s="216"/>
      <c r="E53" s="14"/>
      <c r="F53" s="14"/>
      <c r="G53" s="51">
        <v>40000</v>
      </c>
      <c r="H53" s="72">
        <v>100000</v>
      </c>
      <c r="I53" s="72">
        <f>G53-H53</f>
        <v>-60000</v>
      </c>
      <c r="J53" s="37"/>
      <c r="K53" s="23"/>
    </row>
    <row r="54" spans="1:11" s="24" customFormat="1" ht="27.75" customHeight="1">
      <c r="A54" s="5"/>
      <c r="B54" s="57" t="s">
        <v>125</v>
      </c>
      <c r="C54" s="42" t="s">
        <v>74</v>
      </c>
      <c r="D54" s="216"/>
      <c r="E54" s="14"/>
      <c r="F54" s="14"/>
      <c r="G54" s="51">
        <v>35000</v>
      </c>
      <c r="H54" s="72">
        <f>11700+3000+4000</f>
        <v>18700</v>
      </c>
      <c r="I54" s="72">
        <f>G54-H54</f>
        <v>16300</v>
      </c>
      <c r="J54" s="37"/>
      <c r="K54" s="23"/>
    </row>
    <row r="55" spans="1:11" s="24" customFormat="1" ht="27.75" customHeight="1">
      <c r="A55" s="5"/>
      <c r="B55" s="57" t="s">
        <v>126</v>
      </c>
      <c r="C55" s="16" t="s">
        <v>36</v>
      </c>
      <c r="D55" s="216"/>
      <c r="E55" s="14"/>
      <c r="F55" s="14"/>
      <c r="G55" s="51">
        <v>40000</v>
      </c>
      <c r="H55" s="72">
        <v>75000</v>
      </c>
      <c r="I55" s="72">
        <f>G55-H55</f>
        <v>-35000</v>
      </c>
      <c r="J55" s="37"/>
      <c r="K55" s="23"/>
    </row>
    <row r="56" spans="1:11" s="24" customFormat="1" ht="27.75" customHeight="1">
      <c r="A56" s="5"/>
      <c r="B56" s="57" t="s">
        <v>128</v>
      </c>
      <c r="C56" s="42" t="s">
        <v>121</v>
      </c>
      <c r="D56" s="216"/>
      <c r="E56" s="14"/>
      <c r="F56" s="14"/>
      <c r="G56" s="51">
        <v>120000</v>
      </c>
      <c r="H56" s="72">
        <v>120000</v>
      </c>
      <c r="I56" s="72">
        <f>G56-H56</f>
        <v>0</v>
      </c>
      <c r="J56" s="37"/>
      <c r="K56" s="23"/>
    </row>
    <row r="57" spans="1:11" s="24" customFormat="1" ht="27.75" customHeight="1">
      <c r="A57" s="5"/>
      <c r="B57" s="57" t="s">
        <v>136</v>
      </c>
      <c r="C57" s="17" t="s">
        <v>122</v>
      </c>
      <c r="D57" s="216"/>
      <c r="E57" s="14"/>
      <c r="F57" s="14"/>
      <c r="G57" s="51">
        <v>36240</v>
      </c>
      <c r="H57" s="72">
        <v>36240</v>
      </c>
      <c r="I57" s="72">
        <v>0</v>
      </c>
      <c r="J57" s="37"/>
      <c r="K57" s="23"/>
    </row>
    <row r="58" spans="1:11" s="24" customFormat="1" ht="27.75" customHeight="1">
      <c r="A58" s="5"/>
      <c r="B58" s="57" t="s">
        <v>137</v>
      </c>
      <c r="C58" s="17" t="s">
        <v>131</v>
      </c>
      <c r="D58" s="216"/>
      <c r="E58" s="14"/>
      <c r="F58" s="14"/>
      <c r="G58" s="51">
        <v>100764</v>
      </c>
      <c r="H58" s="72">
        <f>68750+15000</f>
        <v>83750</v>
      </c>
      <c r="I58" s="72">
        <f>G58-H58</f>
        <v>17014</v>
      </c>
      <c r="J58" s="37"/>
      <c r="K58" s="23"/>
    </row>
    <row r="59" spans="1:11" s="24" customFormat="1" ht="27.75" customHeight="1" hidden="1">
      <c r="A59" s="5"/>
      <c r="B59" s="57"/>
      <c r="C59" s="17"/>
      <c r="D59" s="216"/>
      <c r="E59" s="14"/>
      <c r="F59" s="14"/>
      <c r="G59" s="51"/>
      <c r="H59" s="72"/>
      <c r="I59" s="72"/>
      <c r="J59" s="37"/>
      <c r="K59" s="23"/>
    </row>
    <row r="60" spans="2:10" ht="25.5" customHeight="1">
      <c r="B60" s="47">
        <v>5</v>
      </c>
      <c r="C60" s="17" t="s">
        <v>24</v>
      </c>
      <c r="D60" s="209">
        <v>162000</v>
      </c>
      <c r="E60" s="147"/>
      <c r="F60" s="14">
        <f>9755.28+38.62+7272.89+54.38+6711.64+42.9+5890.82+53.05+7376.19+38.13+6648.91+91.95+7455.6+29.21+6918.78+6.94+5545.2+36.09+9392.64+65.72+9299.67+58.59+8352.74+69.75+40000</f>
        <v>131205.69</v>
      </c>
      <c r="G60" s="14">
        <v>162000</v>
      </c>
      <c r="H60" s="68">
        <v>126402</v>
      </c>
      <c r="I60" s="68">
        <f>G60-H60</f>
        <v>35598</v>
      </c>
      <c r="J60" s="79">
        <f>F60-H60</f>
        <v>4803.690000000002</v>
      </c>
    </row>
    <row r="61" spans="2:10" ht="26.25" customHeight="1">
      <c r="B61" s="47">
        <v>6</v>
      </c>
      <c r="C61" s="17" t="s">
        <v>23</v>
      </c>
      <c r="D61" s="209">
        <v>143820</v>
      </c>
      <c r="E61" s="147"/>
      <c r="F61" s="150">
        <f>15198.8+56.95+12552.67+135.59+10686.4+63.42+10997.26+97.73+15513.37+106.21+12545.41+151.25+12037.31+61.24+10631.04+15.29+7817.13+54.65+10245.24+69.94+11729.17+76.28+11776.7+90.49</f>
        <v>142709.53999999998</v>
      </c>
      <c r="G61" s="22">
        <v>149951</v>
      </c>
      <c r="H61" s="70">
        <v>156979.99</v>
      </c>
      <c r="I61" s="70">
        <f>G61-H61</f>
        <v>-7028.989999999991</v>
      </c>
      <c r="J61" s="79">
        <f>F61-H61</f>
        <v>-14270.450000000012</v>
      </c>
    </row>
    <row r="62" spans="2:10" ht="26.25" customHeight="1">
      <c r="B62" s="47">
        <v>7</v>
      </c>
      <c r="C62" s="17" t="s">
        <v>65</v>
      </c>
      <c r="D62" s="209">
        <v>170208</v>
      </c>
      <c r="E62" s="147"/>
      <c r="F62" s="150">
        <f>11708.28+8.32+9666.78+19.81+8221.25+9.26+8501.69+14.27+12215.66+15.53+10076.15+24.3+9724.05+9.95+9074.48+6.94+6683.55+8.88+8710.22+11.36+9966.77+12.4+10001.59+14.71+4167*11</f>
        <v>160543.2</v>
      </c>
      <c r="G62" s="22">
        <v>170208</v>
      </c>
      <c r="H62" s="22">
        <f>3500*12+80000</f>
        <v>122000</v>
      </c>
      <c r="I62" s="22">
        <f>G62-H62</f>
        <v>48208</v>
      </c>
      <c r="J62" s="80">
        <f>F62-H62</f>
        <v>38543.20000000001</v>
      </c>
    </row>
    <row r="63" spans="1:11" s="86" customFormat="1" ht="13.5" customHeight="1">
      <c r="A63" s="83"/>
      <c r="B63" s="115"/>
      <c r="C63" s="116"/>
      <c r="D63" s="117"/>
      <c r="E63" s="161"/>
      <c r="F63" s="117"/>
      <c r="G63" s="161"/>
      <c r="H63" s="118"/>
      <c r="I63" s="119"/>
      <c r="J63" s="120"/>
      <c r="K63" s="85"/>
    </row>
    <row r="64" spans="1:11" s="24" customFormat="1" ht="29.25" customHeight="1">
      <c r="A64" s="3"/>
      <c r="B64" s="20">
        <v>2</v>
      </c>
      <c r="C64" s="21" t="s">
        <v>29</v>
      </c>
      <c r="D64" s="14">
        <v>250884</v>
      </c>
      <c r="E64" s="14"/>
      <c r="F64" s="14">
        <f>35855.67+29538.94+28386.84+27136.77+34754.21+28382.24+21502.55+18263.94+14144.64+9466.69+24873.84+20832.45</f>
        <v>293138.78</v>
      </c>
      <c r="G64" s="14">
        <v>273190</v>
      </c>
      <c r="H64" s="68">
        <f>H65+H66+H67+H68</f>
        <v>322008</v>
      </c>
      <c r="I64" s="68">
        <f>I65+I66+I67+I68</f>
        <v>-48818</v>
      </c>
      <c r="J64" s="82">
        <f>F64-H64</f>
        <v>-28869.219999999972</v>
      </c>
      <c r="K64" s="23"/>
    </row>
    <row r="65" spans="2:10" ht="24" customHeight="1">
      <c r="B65" s="25">
        <v>2.1</v>
      </c>
      <c r="C65" s="49" t="s">
        <v>10</v>
      </c>
      <c r="D65" s="215"/>
      <c r="E65" s="152"/>
      <c r="F65" s="26"/>
      <c r="G65" s="215">
        <v>215942</v>
      </c>
      <c r="H65" s="73">
        <v>266000</v>
      </c>
      <c r="I65" s="73">
        <f>G65-H65</f>
        <v>-50058</v>
      </c>
      <c r="J65" s="40"/>
    </row>
    <row r="66" spans="2:10" ht="24" customHeight="1">
      <c r="B66" s="25">
        <v>2.2</v>
      </c>
      <c r="C66" s="49" t="s">
        <v>11</v>
      </c>
      <c r="D66" s="26"/>
      <c r="E66" s="152"/>
      <c r="F66" s="26"/>
      <c r="G66" s="215">
        <v>1500</v>
      </c>
      <c r="H66" s="73">
        <v>1500</v>
      </c>
      <c r="I66" s="73">
        <f>G66-H66</f>
        <v>0</v>
      </c>
      <c r="J66" s="40"/>
    </row>
    <row r="67" spans="1:10" ht="27" customHeight="1">
      <c r="A67" s="2">
        <v>12</v>
      </c>
      <c r="B67" s="25">
        <v>2.3</v>
      </c>
      <c r="C67" s="16" t="s">
        <v>138</v>
      </c>
      <c r="D67" s="153"/>
      <c r="E67" s="147"/>
      <c r="F67" s="95"/>
      <c r="G67" s="51">
        <v>39748</v>
      </c>
      <c r="H67" s="72">
        <v>39748</v>
      </c>
      <c r="I67" s="72">
        <f>G67-H67</f>
        <v>0</v>
      </c>
      <c r="J67" s="35"/>
    </row>
    <row r="68" spans="2:10" ht="13.5" customHeight="1">
      <c r="B68" s="25">
        <v>2.4</v>
      </c>
      <c r="C68" s="16" t="s">
        <v>147</v>
      </c>
      <c r="D68" s="153"/>
      <c r="E68" s="147"/>
      <c r="F68" s="95"/>
      <c r="G68" s="51">
        <v>16000</v>
      </c>
      <c r="H68" s="94">
        <v>14760</v>
      </c>
      <c r="I68" s="72">
        <f>G68-H68</f>
        <v>1240</v>
      </c>
      <c r="J68" s="15"/>
    </row>
    <row r="69" spans="1:11" s="24" customFormat="1" ht="37.5" customHeight="1" hidden="1">
      <c r="A69" s="5"/>
      <c r="B69" s="20">
        <v>3</v>
      </c>
      <c r="C69" s="21" t="s">
        <v>12</v>
      </c>
      <c r="D69" s="14"/>
      <c r="E69" s="29">
        <v>10800</v>
      </c>
      <c r="F69" s="29"/>
      <c r="G69" s="219">
        <f>D69</f>
        <v>0</v>
      </c>
      <c r="H69" s="74"/>
      <c r="I69" s="74"/>
      <c r="J69" s="36"/>
      <c r="K69" s="23"/>
    </row>
    <row r="70" spans="1:11" s="90" customFormat="1" ht="18.75" customHeight="1">
      <c r="A70" s="121"/>
      <c r="B70" s="122"/>
      <c r="C70" s="123"/>
      <c r="D70" s="205"/>
      <c r="E70" s="124"/>
      <c r="F70" s="124"/>
      <c r="G70" s="124"/>
      <c r="H70" s="125"/>
      <c r="I70" s="125"/>
      <c r="J70" s="126"/>
      <c r="K70" s="89"/>
    </row>
    <row r="71" spans="1:11" s="24" customFormat="1" ht="28.5" customHeight="1">
      <c r="A71" s="5"/>
      <c r="B71" s="20">
        <v>3</v>
      </c>
      <c r="C71" s="21" t="s">
        <v>13</v>
      </c>
      <c r="D71" s="14">
        <v>114000</v>
      </c>
      <c r="E71" s="154"/>
      <c r="F71" s="14">
        <f>9017.6+7298.45+5788.59+6752.54+8662.5+7480.92+7509.73+6999.56+5863.29+6944.79+6766.58+7362.25</f>
        <v>86446.8</v>
      </c>
      <c r="G71" s="29">
        <v>114000</v>
      </c>
      <c r="H71" s="75">
        <v>125800</v>
      </c>
      <c r="I71" s="75">
        <f>G71-H71</f>
        <v>-11800</v>
      </c>
      <c r="J71" s="63">
        <f>F71-H71</f>
        <v>-39353.2</v>
      </c>
      <c r="K71" s="23"/>
    </row>
    <row r="72" spans="1:11" s="11" customFormat="1" ht="16.5" customHeight="1" hidden="1">
      <c r="A72" s="4"/>
      <c r="B72" s="18"/>
      <c r="C72" s="19"/>
      <c r="D72" s="168"/>
      <c r="E72" s="152"/>
      <c r="F72" s="26"/>
      <c r="G72" s="175"/>
      <c r="H72" s="155"/>
      <c r="I72" s="156"/>
      <c r="J72" s="28"/>
      <c r="K72" s="10"/>
    </row>
    <row r="73" spans="1:11" s="24" customFormat="1" ht="24.75" customHeight="1" hidden="1">
      <c r="A73" s="5"/>
      <c r="B73" s="20">
        <v>5</v>
      </c>
      <c r="C73" s="21" t="s">
        <v>18</v>
      </c>
      <c r="D73" s="166"/>
      <c r="E73" s="29">
        <v>1176</v>
      </c>
      <c r="F73" s="29">
        <v>0</v>
      </c>
      <c r="G73" s="174">
        <f>D73</f>
        <v>0</v>
      </c>
      <c r="H73" s="75"/>
      <c r="I73" s="75"/>
      <c r="J73" s="36"/>
      <c r="K73" s="23"/>
    </row>
    <row r="74" spans="1:11" s="90" customFormat="1" ht="15" customHeight="1">
      <c r="A74" s="121"/>
      <c r="B74" s="91"/>
      <c r="C74" s="127"/>
      <c r="D74" s="206"/>
      <c r="E74" s="124"/>
      <c r="F74" s="124"/>
      <c r="G74" s="124"/>
      <c r="H74" s="125"/>
      <c r="I74" s="125"/>
      <c r="J74" s="126"/>
      <c r="K74" s="89"/>
    </row>
    <row r="75" spans="1:11" s="24" customFormat="1" ht="34.5" customHeight="1">
      <c r="A75" s="6"/>
      <c r="B75" s="20">
        <v>4</v>
      </c>
      <c r="C75" s="52" t="s">
        <v>37</v>
      </c>
      <c r="D75" s="214">
        <v>1200000</v>
      </c>
      <c r="E75" s="147"/>
      <c r="F75" s="14">
        <f>82000+42244.1+229.6+36446.62+853.6+30986.75+242.14+37012.23+564.21+42159.49+524.69+29169.38+799.19+24693.04+257.48+33111.23+154.74+21118.52+464.22+31579.44+618.96+42448.38+362.04+33358.88+532.25+3637.71+453.82+13.26+3005.33+31.99+2560.73+14.78+808.59+2643.59+22.97+3773.37+24.97+3101.28+38.18+261.67+2997.85+15.42+542.81+2711.24+3.79+2022.11+503.87+13.9+2638.78+17.69+3018.67+19.46+890.29+3028.76+22.97</f>
        <v>530771.03</v>
      </c>
      <c r="G75" s="14">
        <v>1200000</v>
      </c>
      <c r="H75" s="68">
        <v>545463.29</v>
      </c>
      <c r="I75" s="68">
        <f>G75-H75</f>
        <v>654536.71</v>
      </c>
      <c r="J75" s="79">
        <f>F75-H75</f>
        <v>-14692.26000000001</v>
      </c>
      <c r="K75" s="23"/>
    </row>
    <row r="76" spans="1:11" s="90" customFormat="1" ht="14.25" customHeight="1">
      <c r="A76" s="128"/>
      <c r="B76" s="129"/>
      <c r="C76" s="130"/>
      <c r="D76" s="208"/>
      <c r="E76" s="162"/>
      <c r="F76" s="131"/>
      <c r="G76" s="162"/>
      <c r="H76" s="132"/>
      <c r="I76" s="133"/>
      <c r="J76" s="134"/>
      <c r="K76" s="89"/>
    </row>
    <row r="77" spans="1:11" s="24" customFormat="1" ht="44.25" customHeight="1">
      <c r="A77" s="41"/>
      <c r="B77" s="20">
        <v>5</v>
      </c>
      <c r="C77" s="52" t="s">
        <v>35</v>
      </c>
      <c r="D77" s="213">
        <v>2300000</v>
      </c>
      <c r="E77" s="157"/>
      <c r="F77" s="14">
        <f>359000+68.04+686.34+465.44+34.21+299.35+78718.15+413+71191.12+1461.97+52155.59+437.5+62808.01+979.21+71793.69+897.84+49727.71+1378.73+44072.55+468.15+55886.59+264.64+36947.79+793.92+52615.88+1058.56+71110.75+634.4+58216.33+929.98+5613.5+21.72+4698.89+51.5+3952.95+24.19+4172.59+37.17+5873.19+40.43+4782.61+61.56+4589.46+25.22+4223.93+6.32+2915.47+22.43+4081.02+28.75+4669.02+31.29+4657.65+37.17</f>
        <v>1130133.4699999995</v>
      </c>
      <c r="G77" s="14">
        <v>2300000</v>
      </c>
      <c r="H77" s="68">
        <v>1192639</v>
      </c>
      <c r="I77" s="68">
        <f>G77-H77</f>
        <v>1107361</v>
      </c>
      <c r="J77" s="79">
        <f>F77-H77</f>
        <v>-62505.53000000049</v>
      </c>
      <c r="K77" s="23"/>
    </row>
    <row r="78" spans="1:11" s="90" customFormat="1" ht="14.25" customHeight="1">
      <c r="A78" s="128"/>
      <c r="B78" s="135"/>
      <c r="C78" s="130"/>
      <c r="D78" s="207"/>
      <c r="E78" s="162"/>
      <c r="F78" s="131"/>
      <c r="G78" s="162"/>
      <c r="H78" s="132"/>
      <c r="I78" s="133"/>
      <c r="J78" s="134"/>
      <c r="K78" s="89"/>
    </row>
    <row r="79" spans="1:11" s="24" customFormat="1" ht="34.5" customHeight="1">
      <c r="A79" s="5">
        <v>4</v>
      </c>
      <c r="B79" s="30">
        <v>6</v>
      </c>
      <c r="C79" s="27" t="s">
        <v>14</v>
      </c>
      <c r="D79" s="212">
        <v>6800000</v>
      </c>
      <c r="E79" s="147"/>
      <c r="F79" s="150">
        <f>350000+1.1+454.29+28654.81+143107.22+35.33+136822.86+2418.43+276316.82+1195.91+364178.23+478.58+286608.94+2308.17+347890.64+2638.46+537319.44+4102.68+409547.95+3884.19+355051.68+1721.17+210382.21+2212.96+25919.42+1246776</f>
        <v>4740027.49</v>
      </c>
      <c r="G79" s="212">
        <v>6800000</v>
      </c>
      <c r="H79" s="178">
        <v>6549464</v>
      </c>
      <c r="I79" s="178">
        <f>G79-H79+G81</f>
        <v>1650536</v>
      </c>
      <c r="J79" s="181">
        <f>F79-H79+F81</f>
        <v>-481478.8999999999</v>
      </c>
      <c r="K79" s="23"/>
    </row>
    <row r="80" spans="1:11" s="90" customFormat="1" ht="17.25" customHeight="1">
      <c r="A80" s="121"/>
      <c r="B80" s="136"/>
      <c r="C80" s="137"/>
      <c r="D80" s="205"/>
      <c r="E80" s="162"/>
      <c r="F80" s="131"/>
      <c r="G80" s="162"/>
      <c r="H80" s="179"/>
      <c r="I80" s="179"/>
      <c r="J80" s="182"/>
      <c r="K80" s="89"/>
    </row>
    <row r="81" spans="1:11" s="24" customFormat="1" ht="40.5" customHeight="1">
      <c r="A81" s="5"/>
      <c r="B81" s="30">
        <v>7</v>
      </c>
      <c r="C81" s="31" t="s">
        <v>15</v>
      </c>
      <c r="D81" s="212">
        <v>1400000</v>
      </c>
      <c r="E81" s="152"/>
      <c r="F81" s="62">
        <f>230000+122653.13+615.12+116107.32+2040.38+71121.4+655.22+85456.23+1391.87+100299.13+1251.51+69562.85+1943.76+64532.74+706.24+79851.96+368.6+52657.39+1105.8+71125.44+1474.4+97037.74+913.49+82412.2+1333.98+7378.64+28.35+5978.62+67.6+5307.02+31.53+5127.3+48.69+7680.42+52.89+6278.41+80.54+5950.72+32.84+5592.53+8.47+3916.31+29.65+5366.41+38.12+6239.86+40.76+6015.37+48.66</f>
        <v>1327957.6099999999</v>
      </c>
      <c r="G81" s="212">
        <v>1400000</v>
      </c>
      <c r="H81" s="180"/>
      <c r="I81" s="180"/>
      <c r="J81" s="183"/>
      <c r="K81" s="23"/>
    </row>
    <row r="82" spans="1:11" s="90" customFormat="1" ht="18" customHeight="1">
      <c r="A82" s="121"/>
      <c r="B82" s="136"/>
      <c r="C82" s="138"/>
      <c r="D82" s="131"/>
      <c r="E82" s="162"/>
      <c r="F82" s="131"/>
      <c r="G82" s="162"/>
      <c r="H82" s="132"/>
      <c r="I82" s="133"/>
      <c r="J82" s="134"/>
      <c r="K82" s="89"/>
    </row>
    <row r="83" spans="1:11" s="24" customFormat="1" ht="18" customHeight="1">
      <c r="A83" s="5"/>
      <c r="B83" s="30">
        <v>8</v>
      </c>
      <c r="C83" s="31" t="s">
        <v>70</v>
      </c>
      <c r="D83" s="210">
        <v>2304754</v>
      </c>
      <c r="E83" s="157"/>
      <c r="F83" s="100">
        <f>F103</f>
        <v>334835.62</v>
      </c>
      <c r="G83" s="220">
        <v>2304754</v>
      </c>
      <c r="H83" s="68">
        <f>H85+H86+H87+H88+H89+H90+H91+H92+H94+H96+H97+H98+H99+H101+H102+H100</f>
        <v>580912.44</v>
      </c>
      <c r="I83" s="76">
        <f>G83-H83</f>
        <v>1723841.56</v>
      </c>
      <c r="J83" s="101">
        <f>F83-H83</f>
        <v>-246076.81999999995</v>
      </c>
      <c r="K83" s="23"/>
    </row>
    <row r="84" spans="1:10" ht="18" customHeight="1">
      <c r="A84" s="53"/>
      <c r="B84" s="39">
        <v>8.1</v>
      </c>
      <c r="C84" s="54" t="s">
        <v>71</v>
      </c>
      <c r="D84" s="158">
        <v>553698</v>
      </c>
      <c r="E84" s="158"/>
      <c r="F84" s="55">
        <v>477711</v>
      </c>
      <c r="G84" s="147"/>
      <c r="H84" s="94"/>
      <c r="I84" s="77"/>
      <c r="J84" s="15"/>
    </row>
    <row r="85" spans="1:10" ht="29.25" customHeight="1">
      <c r="A85" s="53"/>
      <c r="B85" s="39">
        <v>8.2</v>
      </c>
      <c r="C85" s="54" t="s">
        <v>148</v>
      </c>
      <c r="D85" s="211"/>
      <c r="E85" s="147"/>
      <c r="F85" s="51"/>
      <c r="G85" s="51">
        <v>30000</v>
      </c>
      <c r="H85" s="72">
        <v>0</v>
      </c>
      <c r="I85" s="72"/>
      <c r="J85" s="35"/>
    </row>
    <row r="86" spans="1:10" ht="27" customHeight="1">
      <c r="A86" s="53"/>
      <c r="B86" s="39">
        <v>8.3</v>
      </c>
      <c r="C86" s="54" t="s">
        <v>139</v>
      </c>
      <c r="D86" s="55"/>
      <c r="E86" s="147"/>
      <c r="F86" s="95"/>
      <c r="G86" s="51">
        <v>80000</v>
      </c>
      <c r="H86" s="72">
        <v>0</v>
      </c>
      <c r="I86" s="72"/>
      <c r="J86" s="35"/>
    </row>
    <row r="87" spans="1:10" ht="25.5" customHeight="1">
      <c r="A87" s="53"/>
      <c r="B87" s="39">
        <v>8.4</v>
      </c>
      <c r="C87" s="49" t="s">
        <v>109</v>
      </c>
      <c r="D87" s="55"/>
      <c r="E87" s="147"/>
      <c r="F87" s="95"/>
      <c r="G87" s="51">
        <v>50000</v>
      </c>
      <c r="H87" s="51">
        <v>0</v>
      </c>
      <c r="I87" s="51"/>
      <c r="J87" s="44"/>
    </row>
    <row r="88" spans="1:10" ht="27" customHeight="1">
      <c r="A88" s="53"/>
      <c r="B88" s="39">
        <v>8.5</v>
      </c>
      <c r="C88" s="49" t="s">
        <v>130</v>
      </c>
      <c r="D88" s="55"/>
      <c r="E88" s="147"/>
      <c r="F88" s="95"/>
      <c r="G88" s="51">
        <v>200000</v>
      </c>
      <c r="H88" s="72">
        <v>0</v>
      </c>
      <c r="I88" s="72"/>
      <c r="J88" s="40"/>
    </row>
    <row r="89" spans="1:10" ht="36" customHeight="1">
      <c r="A89" s="53"/>
      <c r="B89" s="39">
        <v>8.6</v>
      </c>
      <c r="C89" s="49" t="s">
        <v>149</v>
      </c>
      <c r="D89" s="55"/>
      <c r="E89" s="147"/>
      <c r="F89" s="95"/>
      <c r="G89" s="51">
        <v>415000</v>
      </c>
      <c r="H89" s="72">
        <v>0</v>
      </c>
      <c r="I89" s="72"/>
      <c r="J89" s="40"/>
    </row>
    <row r="90" spans="1:10" ht="27" customHeight="1" hidden="1">
      <c r="A90" s="53"/>
      <c r="B90" s="39">
        <v>9.7</v>
      </c>
      <c r="C90" s="49" t="s">
        <v>111</v>
      </c>
      <c r="D90" s="55"/>
      <c r="E90" s="147"/>
      <c r="F90" s="95"/>
      <c r="G90" s="51"/>
      <c r="H90" s="72"/>
      <c r="I90" s="72"/>
      <c r="J90" s="40"/>
    </row>
    <row r="91" spans="2:10" ht="33" customHeight="1">
      <c r="B91" s="39">
        <v>8.7</v>
      </c>
      <c r="C91" s="49" t="s">
        <v>140</v>
      </c>
      <c r="D91" s="209"/>
      <c r="E91" s="147"/>
      <c r="F91" s="95"/>
      <c r="G91" s="50">
        <v>30000</v>
      </c>
      <c r="H91" s="50">
        <v>0</v>
      </c>
      <c r="I91" s="50"/>
      <c r="J91" s="44"/>
    </row>
    <row r="92" spans="2:10" ht="23.25" customHeight="1">
      <c r="B92" s="39">
        <v>8.8</v>
      </c>
      <c r="C92" s="17" t="s">
        <v>113</v>
      </c>
      <c r="D92" s="209"/>
      <c r="E92" s="147"/>
      <c r="F92" s="95"/>
      <c r="G92" s="50">
        <v>60000</v>
      </c>
      <c r="H92" s="50">
        <v>34000</v>
      </c>
      <c r="I92" s="50"/>
      <c r="J92" s="44"/>
    </row>
    <row r="93" spans="1:10" ht="27" customHeight="1" hidden="1">
      <c r="A93" s="53"/>
      <c r="B93" s="39"/>
      <c r="C93" s="54"/>
      <c r="D93" s="55"/>
      <c r="E93" s="147"/>
      <c r="F93" s="95"/>
      <c r="G93" s="51"/>
      <c r="H93" s="72"/>
      <c r="I93" s="72"/>
      <c r="J93" s="40"/>
    </row>
    <row r="94" spans="1:10" ht="27" customHeight="1">
      <c r="A94" s="53"/>
      <c r="B94" s="39">
        <v>8.9</v>
      </c>
      <c r="C94" s="54" t="s">
        <v>142</v>
      </c>
      <c r="D94" s="55">
        <v>1751056</v>
      </c>
      <c r="E94" s="147"/>
      <c r="F94" s="95"/>
      <c r="G94" s="51"/>
      <c r="H94" s="72"/>
      <c r="I94" s="72"/>
      <c r="J94" s="40"/>
    </row>
    <row r="95" spans="1:10" ht="27" customHeight="1" hidden="1">
      <c r="A95" s="53"/>
      <c r="B95" s="39"/>
      <c r="C95" s="54"/>
      <c r="D95" s="55"/>
      <c r="E95" s="147"/>
      <c r="F95" s="95"/>
      <c r="G95" s="51"/>
      <c r="H95" s="72"/>
      <c r="I95" s="72"/>
      <c r="J95" s="40"/>
    </row>
    <row r="96" spans="1:10" ht="27" customHeight="1">
      <c r="A96" s="53"/>
      <c r="B96" s="67">
        <v>8.1</v>
      </c>
      <c r="C96" s="54" t="s">
        <v>80</v>
      </c>
      <c r="D96" s="55"/>
      <c r="E96" s="147"/>
      <c r="F96" s="95"/>
      <c r="G96" s="51">
        <v>1199754</v>
      </c>
      <c r="H96" s="72">
        <v>327284</v>
      </c>
      <c r="I96" s="72"/>
      <c r="J96" s="40"/>
    </row>
    <row r="97" spans="1:10" ht="27" customHeight="1">
      <c r="A97" s="53"/>
      <c r="B97" s="67">
        <v>8.11</v>
      </c>
      <c r="C97" s="54" t="s">
        <v>133</v>
      </c>
      <c r="D97" s="55"/>
      <c r="E97" s="147"/>
      <c r="F97" s="95"/>
      <c r="G97" s="51">
        <v>10000</v>
      </c>
      <c r="H97" s="72">
        <f>120216.44-18309-17549-12634-28596</f>
        <v>43128.44</v>
      </c>
      <c r="I97" s="72"/>
      <c r="J97" s="40"/>
    </row>
    <row r="98" spans="1:10" ht="27" customHeight="1" hidden="1">
      <c r="A98" s="53"/>
      <c r="B98" s="67">
        <v>9.12</v>
      </c>
      <c r="C98" s="54" t="s">
        <v>110</v>
      </c>
      <c r="D98" s="55"/>
      <c r="E98" s="147"/>
      <c r="F98" s="95"/>
      <c r="G98" s="51"/>
      <c r="H98" s="72"/>
      <c r="I98" s="72"/>
      <c r="J98" s="40"/>
    </row>
    <row r="99" spans="1:10" ht="27" customHeight="1">
      <c r="A99" s="53"/>
      <c r="B99" s="67">
        <v>8.12</v>
      </c>
      <c r="C99" s="61" t="s">
        <v>114</v>
      </c>
      <c r="D99" s="55"/>
      <c r="E99" s="147"/>
      <c r="F99" s="95"/>
      <c r="G99" s="51">
        <v>100000</v>
      </c>
      <c r="H99" s="72">
        <v>0</v>
      </c>
      <c r="I99" s="72"/>
      <c r="J99" s="40"/>
    </row>
    <row r="100" spans="1:10" ht="27" customHeight="1">
      <c r="A100" s="53"/>
      <c r="B100" s="67">
        <v>8.13</v>
      </c>
      <c r="C100" s="54" t="s">
        <v>141</v>
      </c>
      <c r="D100" s="55"/>
      <c r="E100" s="147"/>
      <c r="F100" s="95"/>
      <c r="G100" s="51">
        <v>130000</v>
      </c>
      <c r="H100" s="72">
        <v>0</v>
      </c>
      <c r="I100" s="72"/>
      <c r="J100" s="40"/>
    </row>
    <row r="101" spans="1:10" ht="27" customHeight="1">
      <c r="A101" s="53"/>
      <c r="B101" s="67">
        <v>8.14</v>
      </c>
      <c r="C101" s="54" t="s">
        <v>150</v>
      </c>
      <c r="D101" s="55"/>
      <c r="E101" s="147"/>
      <c r="F101" s="95"/>
      <c r="G101" s="51"/>
      <c r="H101" s="72">
        <v>40000</v>
      </c>
      <c r="I101" s="72"/>
      <c r="J101" s="40"/>
    </row>
    <row r="102" spans="1:10" ht="27" customHeight="1">
      <c r="A102" s="53"/>
      <c r="B102" s="67">
        <v>8.15</v>
      </c>
      <c r="C102" s="54" t="s">
        <v>151</v>
      </c>
      <c r="D102" s="55"/>
      <c r="E102" s="147"/>
      <c r="F102" s="95"/>
      <c r="G102" s="51"/>
      <c r="H102" s="72">
        <v>136500</v>
      </c>
      <c r="I102" s="72"/>
      <c r="J102" s="40"/>
    </row>
    <row r="103" spans="1:10" ht="27" customHeight="1">
      <c r="A103" s="53"/>
      <c r="B103" s="67">
        <v>8.16</v>
      </c>
      <c r="C103" s="54" t="s">
        <v>154</v>
      </c>
      <c r="D103" s="55"/>
      <c r="E103" s="147"/>
      <c r="F103" s="55">
        <v>334835.62</v>
      </c>
      <c r="G103" s="51"/>
      <c r="H103" s="72"/>
      <c r="I103" s="72"/>
      <c r="J103" s="40"/>
    </row>
    <row r="104" spans="1:10" ht="27" customHeight="1" hidden="1">
      <c r="A104" s="53"/>
      <c r="B104" s="67">
        <v>9.17</v>
      </c>
      <c r="C104" s="54"/>
      <c r="D104" s="55"/>
      <c r="E104" s="147"/>
      <c r="F104" s="95"/>
      <c r="G104" s="173"/>
      <c r="H104" s="72"/>
      <c r="I104" s="72"/>
      <c r="J104" s="40"/>
    </row>
    <row r="105" spans="1:11" s="90" customFormat="1" ht="18" customHeight="1">
      <c r="A105" s="121"/>
      <c r="B105" s="136"/>
      <c r="C105" s="138"/>
      <c r="D105" s="131"/>
      <c r="E105" s="162"/>
      <c r="F105" s="131"/>
      <c r="G105" s="162"/>
      <c r="H105" s="132"/>
      <c r="I105" s="133"/>
      <c r="J105" s="134"/>
      <c r="K105" s="89"/>
    </row>
    <row r="106" spans="1:11" s="24" customFormat="1" ht="39.75" customHeight="1">
      <c r="A106" s="5" t="s">
        <v>2</v>
      </c>
      <c r="B106" s="12">
        <v>10</v>
      </c>
      <c r="C106" s="13" t="s">
        <v>26</v>
      </c>
      <c r="D106" s="13"/>
      <c r="E106" s="29">
        <v>2446531</v>
      </c>
      <c r="F106" s="29">
        <v>2366552.58</v>
      </c>
      <c r="G106" s="29">
        <v>158470</v>
      </c>
      <c r="H106" s="75">
        <f>H107+H108+H109+H110</f>
        <v>181760.8</v>
      </c>
      <c r="I106" s="75">
        <f>I107+I110+I108+I109</f>
        <v>-23290.800000000003</v>
      </c>
      <c r="J106" s="63">
        <f>F106-H106</f>
        <v>2184791.7800000003</v>
      </c>
      <c r="K106" s="23"/>
    </row>
    <row r="107" spans="1:11" s="24" customFormat="1" ht="39.75" customHeight="1">
      <c r="A107" s="5"/>
      <c r="B107" s="25">
        <v>10.1</v>
      </c>
      <c r="C107" s="32" t="s">
        <v>79</v>
      </c>
      <c r="D107" s="13"/>
      <c r="E107" s="29"/>
      <c r="F107" s="29"/>
      <c r="G107" s="215">
        <v>73396</v>
      </c>
      <c r="H107" s="73">
        <v>70997</v>
      </c>
      <c r="I107" s="73">
        <f>G107-H107</f>
        <v>2399</v>
      </c>
      <c r="J107" s="15"/>
      <c r="K107" s="23"/>
    </row>
    <row r="108" spans="1:11" s="24" customFormat="1" ht="39.75" customHeight="1" hidden="1">
      <c r="A108" s="5"/>
      <c r="B108" s="25"/>
      <c r="C108" s="32"/>
      <c r="D108" s="13"/>
      <c r="E108" s="29"/>
      <c r="F108" s="29"/>
      <c r="G108" s="215"/>
      <c r="H108" s="73"/>
      <c r="I108" s="73"/>
      <c r="J108" s="15"/>
      <c r="K108" s="23"/>
    </row>
    <row r="109" spans="1:11" s="24" customFormat="1" ht="39.75" customHeight="1">
      <c r="A109" s="5"/>
      <c r="B109" s="25">
        <v>10.3</v>
      </c>
      <c r="C109" s="54" t="s">
        <v>95</v>
      </c>
      <c r="D109" s="13"/>
      <c r="E109" s="29"/>
      <c r="F109" s="29"/>
      <c r="G109" s="215">
        <v>85074</v>
      </c>
      <c r="H109" s="73">
        <f>88462+16034+2360+3907.8</f>
        <v>110763.8</v>
      </c>
      <c r="I109" s="73">
        <f>G109-H109</f>
        <v>-25689.800000000003</v>
      </c>
      <c r="J109" s="35"/>
      <c r="K109" s="23"/>
    </row>
    <row r="110" spans="1:11" s="24" customFormat="1" ht="39.75" customHeight="1" hidden="1">
      <c r="A110" s="5"/>
      <c r="B110" s="25"/>
      <c r="C110" s="54"/>
      <c r="D110" s="169"/>
      <c r="E110" s="29"/>
      <c r="F110" s="29"/>
      <c r="G110" s="167"/>
      <c r="H110" s="73"/>
      <c r="I110" s="73"/>
      <c r="J110" s="15"/>
      <c r="K110" s="23"/>
    </row>
    <row r="111" spans="1:11" s="90" customFormat="1" ht="15.75" customHeight="1">
      <c r="A111" s="121"/>
      <c r="B111" s="91"/>
      <c r="C111" s="139"/>
      <c r="D111" s="139"/>
      <c r="E111" s="124"/>
      <c r="F111" s="124"/>
      <c r="G111" s="124"/>
      <c r="H111" s="125"/>
      <c r="I111" s="125"/>
      <c r="J111" s="126"/>
      <c r="K111" s="89"/>
    </row>
    <row r="112" spans="1:11" s="24" customFormat="1" ht="15.75" customHeight="1">
      <c r="A112" s="5"/>
      <c r="B112" s="12">
        <v>11</v>
      </c>
      <c r="C112" s="21" t="s">
        <v>92</v>
      </c>
      <c r="D112" s="13"/>
      <c r="E112" s="29"/>
      <c r="F112" s="62"/>
      <c r="G112" s="62">
        <v>2331101</v>
      </c>
      <c r="H112" s="146">
        <f>H113+H114+H115+H116</f>
        <v>2046448</v>
      </c>
      <c r="I112" s="146">
        <f>G112-H112</f>
        <v>284653</v>
      </c>
      <c r="J112" s="63">
        <f>-H112</f>
        <v>-2046448</v>
      </c>
      <c r="K112" s="23"/>
    </row>
    <row r="113" spans="2:10" ht="36.75" customHeight="1">
      <c r="B113" s="25">
        <v>11.1</v>
      </c>
      <c r="C113" s="17" t="s">
        <v>72</v>
      </c>
      <c r="D113" s="209"/>
      <c r="E113" s="147"/>
      <c r="F113" s="98"/>
      <c r="G113" s="114">
        <v>1430400</v>
      </c>
      <c r="H113" s="69">
        <f>1570985-360000</f>
        <v>1210985</v>
      </c>
      <c r="I113" s="69">
        <f>G113-H113</f>
        <v>219415</v>
      </c>
      <c r="J113" s="35"/>
    </row>
    <row r="114" spans="2:10" ht="24" customHeight="1" hidden="1">
      <c r="B114" s="25"/>
      <c r="C114" s="17"/>
      <c r="D114" s="209"/>
      <c r="E114" s="147"/>
      <c r="F114" s="98"/>
      <c r="G114" s="114"/>
      <c r="H114" s="69"/>
      <c r="I114" s="69"/>
      <c r="J114" s="35"/>
    </row>
    <row r="115" spans="2:10" ht="36" customHeight="1">
      <c r="B115" s="25">
        <v>11.2</v>
      </c>
      <c r="C115" s="17" t="s">
        <v>124</v>
      </c>
      <c r="D115" s="209"/>
      <c r="E115" s="147"/>
      <c r="F115" s="98"/>
      <c r="G115" s="114">
        <v>431981</v>
      </c>
      <c r="H115" s="69">
        <v>366743</v>
      </c>
      <c r="I115" s="69">
        <f>G115-H115</f>
        <v>65238</v>
      </c>
      <c r="J115" s="35"/>
    </row>
    <row r="116" spans="2:10" ht="23.25" customHeight="1">
      <c r="B116" s="56">
        <v>11.3</v>
      </c>
      <c r="C116" s="17" t="s">
        <v>73</v>
      </c>
      <c r="D116" s="209"/>
      <c r="E116" s="147"/>
      <c r="F116" s="98"/>
      <c r="G116" s="114">
        <v>468720</v>
      </c>
      <c r="H116" s="69">
        <v>468720</v>
      </c>
      <c r="I116" s="69">
        <f>G116-H116</f>
        <v>0</v>
      </c>
      <c r="J116" s="35"/>
    </row>
    <row r="117" spans="1:11" s="11" customFormat="1" ht="23.25" customHeight="1" hidden="1">
      <c r="A117" s="4"/>
      <c r="B117" s="48"/>
      <c r="C117" s="19"/>
      <c r="D117" s="164"/>
      <c r="E117" s="147"/>
      <c r="F117" s="98"/>
      <c r="G117" s="172"/>
      <c r="H117" s="70"/>
      <c r="I117" s="70"/>
      <c r="J117" s="43"/>
      <c r="K117" s="10"/>
    </row>
    <row r="118" spans="1:11" s="24" customFormat="1" ht="24.75" customHeight="1" hidden="1">
      <c r="A118" s="5">
        <v>32</v>
      </c>
      <c r="B118" s="30">
        <v>13</v>
      </c>
      <c r="C118" s="27" t="s">
        <v>16</v>
      </c>
      <c r="D118" s="165"/>
      <c r="E118" s="14">
        <v>0</v>
      </c>
      <c r="F118" s="14"/>
      <c r="G118" s="166">
        <f>G119+G120+G121+G122+G123</f>
        <v>0</v>
      </c>
      <c r="H118" s="68"/>
      <c r="I118" s="68"/>
      <c r="J118" s="37"/>
      <c r="K118" s="23"/>
    </row>
    <row r="119" spans="1:11" s="24" customFormat="1" ht="24.75" customHeight="1" hidden="1">
      <c r="A119" s="5"/>
      <c r="B119" s="39">
        <v>13.1</v>
      </c>
      <c r="C119" s="32" t="s">
        <v>76</v>
      </c>
      <c r="D119" s="165"/>
      <c r="E119" s="14"/>
      <c r="F119" s="14"/>
      <c r="G119" s="173">
        <v>0</v>
      </c>
      <c r="H119" s="72"/>
      <c r="I119" s="72"/>
      <c r="J119" s="35" t="s">
        <v>94</v>
      </c>
      <c r="K119" s="23"/>
    </row>
    <row r="120" spans="1:11" s="24" customFormat="1" ht="24.75" customHeight="1" hidden="1">
      <c r="A120" s="5"/>
      <c r="B120" s="39">
        <v>13.2</v>
      </c>
      <c r="C120" s="32" t="s">
        <v>77</v>
      </c>
      <c r="D120" s="165"/>
      <c r="E120" s="14"/>
      <c r="F120" s="14"/>
      <c r="G120" s="173">
        <v>0</v>
      </c>
      <c r="H120" s="72"/>
      <c r="I120" s="72"/>
      <c r="J120" s="15" t="s">
        <v>91</v>
      </c>
      <c r="K120" s="23"/>
    </row>
    <row r="121" spans="1:11" s="24" customFormat="1" ht="24.75" customHeight="1" hidden="1">
      <c r="A121" s="5"/>
      <c r="B121" s="39">
        <v>13.3</v>
      </c>
      <c r="C121" s="32" t="s">
        <v>93</v>
      </c>
      <c r="D121" s="165"/>
      <c r="E121" s="14"/>
      <c r="F121" s="14"/>
      <c r="G121" s="173">
        <v>0</v>
      </c>
      <c r="H121" s="51"/>
      <c r="I121" s="51"/>
      <c r="J121" s="44" t="s">
        <v>53</v>
      </c>
      <c r="K121" s="23"/>
    </row>
    <row r="122" spans="1:11" s="24" customFormat="1" ht="24.75" customHeight="1" hidden="1">
      <c r="A122" s="5"/>
      <c r="B122" s="39">
        <v>13.4</v>
      </c>
      <c r="C122" s="32" t="s">
        <v>78</v>
      </c>
      <c r="D122" s="165"/>
      <c r="E122" s="14"/>
      <c r="F122" s="14"/>
      <c r="G122" s="173">
        <v>0</v>
      </c>
      <c r="H122" s="51"/>
      <c r="I122" s="51"/>
      <c r="J122" s="44" t="s">
        <v>53</v>
      </c>
      <c r="K122" s="23"/>
    </row>
    <row r="123" spans="1:11" s="24" customFormat="1" ht="24.75" customHeight="1" hidden="1">
      <c r="A123" s="5"/>
      <c r="B123" s="64">
        <v>13.5</v>
      </c>
      <c r="C123" s="32" t="s">
        <v>79</v>
      </c>
      <c r="D123" s="170"/>
      <c r="E123" s="65"/>
      <c r="F123" s="65"/>
      <c r="G123" s="176">
        <f>E118*0.06</f>
        <v>0</v>
      </c>
      <c r="H123" s="78"/>
      <c r="I123" s="78"/>
      <c r="J123" s="66" t="s">
        <v>38</v>
      </c>
      <c r="K123" s="23"/>
    </row>
    <row r="124" spans="1:11" s="131" customFormat="1" ht="15.75">
      <c r="A124" s="140"/>
      <c r="B124" s="91"/>
      <c r="C124" s="131" t="s">
        <v>1</v>
      </c>
      <c r="D124" s="141">
        <v>20321596</v>
      </c>
      <c r="E124" s="141">
        <v>2532670</v>
      </c>
      <c r="F124" s="141">
        <f>F6+F64+F69+F71+F73+F75+F77+F79+F81+F83+F106+F112+F103</f>
        <v>17278228.84</v>
      </c>
      <c r="G124" s="141">
        <v>21391512</v>
      </c>
      <c r="H124" s="141">
        <f>H6+H64+H69+H71+H73+H75+H77+H79+H81+H83+H106+H112</f>
        <v>17057330.39</v>
      </c>
      <c r="I124" s="141"/>
      <c r="J124" s="142">
        <f>J112+J106+J6+J64+J71+J75+J77+J79+J83-J127+220084</f>
        <v>106146.83000000042</v>
      </c>
      <c r="K124" s="143"/>
    </row>
    <row r="125" spans="1:11" s="86" customFormat="1" ht="12.75">
      <c r="A125" s="83"/>
      <c r="B125" s="84"/>
      <c r="C125" s="202" t="s">
        <v>153</v>
      </c>
      <c r="D125" s="184">
        <f>F124+220084</f>
        <v>17498312.84</v>
      </c>
      <c r="E125" s="185"/>
      <c r="F125" s="186"/>
      <c r="G125" s="184">
        <f>H124+J127</f>
        <v>17057330.39</v>
      </c>
      <c r="H125" s="190"/>
      <c r="I125" s="186"/>
      <c r="J125" s="198" t="s">
        <v>152</v>
      </c>
      <c r="K125" s="85"/>
    </row>
    <row r="126" spans="1:11" s="90" customFormat="1" ht="44.25" customHeight="1">
      <c r="A126" s="87"/>
      <c r="B126" s="88"/>
      <c r="C126" s="203"/>
      <c r="D126" s="187"/>
      <c r="E126" s="188"/>
      <c r="F126" s="189"/>
      <c r="G126" s="187"/>
      <c r="H126" s="188"/>
      <c r="I126" s="189"/>
      <c r="J126" s="199"/>
      <c r="K126" s="89"/>
    </row>
    <row r="127" spans="1:11" s="90" customFormat="1" ht="28.5" customHeight="1" hidden="1">
      <c r="A127" s="87"/>
      <c r="B127" s="91"/>
      <c r="C127" s="92" t="s">
        <v>101</v>
      </c>
      <c r="D127" s="171"/>
      <c r="E127" s="159"/>
      <c r="F127" s="160"/>
      <c r="G127" s="171"/>
      <c r="H127" s="160"/>
      <c r="I127" s="159"/>
      <c r="J127" s="93"/>
      <c r="K127" s="89"/>
    </row>
  </sheetData>
  <sheetProtection/>
  <mergeCells count="12">
    <mergeCell ref="B2:C2"/>
    <mergeCell ref="B1:J1"/>
    <mergeCell ref="J125:J126"/>
    <mergeCell ref="J3:J4"/>
    <mergeCell ref="D3:F3"/>
    <mergeCell ref="C125:C126"/>
    <mergeCell ref="H79:H81"/>
    <mergeCell ref="I79:I81"/>
    <mergeCell ref="J79:J81"/>
    <mergeCell ref="D125:F126"/>
    <mergeCell ref="G125:I126"/>
    <mergeCell ref="G3:I3"/>
  </mergeCells>
  <printOptions/>
  <pageMargins left="0" right="0" top="0.2755905511811024" bottom="0.31496062992125984" header="0.1968503937007874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2021-03-02T12:07:26Z</cp:lastPrinted>
  <dcterms:created xsi:type="dcterms:W3CDTF">2007-07-20T05:58:12Z</dcterms:created>
  <dcterms:modified xsi:type="dcterms:W3CDTF">2021-03-02T17:06:14Z</dcterms:modified>
  <cp:category/>
  <cp:version/>
  <cp:contentType/>
  <cp:contentStatus/>
</cp:coreProperties>
</file>