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tabRatio="566" activeTab="0"/>
  </bookViews>
  <sheets>
    <sheet name="2018" sheetId="1" r:id="rId1"/>
  </sheets>
  <externalReferences>
    <externalReference r:id="rId4"/>
  </externalReferences>
  <definedNames>
    <definedName name="_2004">'[1]служ'!$C$26</definedName>
    <definedName name="_2005">'[1]служ'!$D$26</definedName>
    <definedName name="_2006">'[1]служ'!$E$26</definedName>
    <definedName name="_2007">'[1]служ'!$F$26</definedName>
    <definedName name="_2008">'[1]служ'!$G$26</definedName>
    <definedName name="_2009">'[1]служ'!$H$26</definedName>
    <definedName name="_2010">'[1]служ'!$I$26</definedName>
    <definedName name="_2011">'[1]служ'!$J$26</definedName>
    <definedName name="_xlnm.Print_Area" localSheetId="0">'2018'!$A$1:$J$123</definedName>
  </definedNames>
  <calcPr fullCalcOnLoad="1" refMode="R1C1"/>
</workbook>
</file>

<file path=xl/sharedStrings.xml><?xml version="1.0" encoding="utf-8"?>
<sst xmlns="http://schemas.openxmlformats.org/spreadsheetml/2006/main" count="157" uniqueCount="152">
  <si>
    <t>№ п/п</t>
  </si>
  <si>
    <t>Итого</t>
  </si>
  <si>
    <t>1.</t>
  </si>
  <si>
    <t>№</t>
  </si>
  <si>
    <t>ДОХОД</t>
  </si>
  <si>
    <t>Затраты на оборудование и материалы</t>
  </si>
  <si>
    <t>Услуги по дератизации</t>
  </si>
  <si>
    <t>Услуги связи</t>
  </si>
  <si>
    <t>Услуги по изготовлению квитанций</t>
  </si>
  <si>
    <t>Расчетно-кассовое обслуживание</t>
  </si>
  <si>
    <t>Техническое обслуживание и ремонт лифтов</t>
  </si>
  <si>
    <t>Страхование гражданской ответственности</t>
  </si>
  <si>
    <t>Техническое диагностирование лифтов</t>
  </si>
  <si>
    <t>Тех.обслуживание СКПТ (ТВ-антенны)</t>
  </si>
  <si>
    <t>Обслуживание замочно-переговорочного устройства</t>
  </si>
  <si>
    <t>Отопление</t>
  </si>
  <si>
    <t>Горячее водоснабжение</t>
  </si>
  <si>
    <t>Служба консьержей</t>
  </si>
  <si>
    <t>налог на прибыль (6%)</t>
  </si>
  <si>
    <t>Услуги проводного радиовещания</t>
  </si>
  <si>
    <t>РАСХОД</t>
  </si>
  <si>
    <t>Уборка и сан.очистка земельного участка</t>
  </si>
  <si>
    <t>Управление многоквартирным домом</t>
  </si>
  <si>
    <t>Текущий ремонт общего имущества многоквартирного дома</t>
  </si>
  <si>
    <t>Содержание и тек.ремонт внутридомовых систем газоснабжения</t>
  </si>
  <si>
    <t>Электроэнергия на общедомовые нужды</t>
  </si>
  <si>
    <t>Почтовые расходы, расходы на канцелярские товары, на содержание вычислительной техники</t>
  </si>
  <si>
    <t>Хозяйственная деятельность - договора на использование общего имущества многокавртирного дома</t>
  </si>
  <si>
    <t>Вывоз снега, аренда уборочной техники</t>
  </si>
  <si>
    <r>
      <t xml:space="preserve">Содержание и текущий ремонт общего имущества многоквартирных домов, уборка лестниц, содержание территории, </t>
    </r>
    <r>
      <rPr>
        <sz val="8"/>
        <rFont val="Arial"/>
        <family val="2"/>
      </rPr>
      <t>в том числе</t>
    </r>
  </si>
  <si>
    <r>
      <t xml:space="preserve">Техническое обслуживание и ремонт лифтов, </t>
    </r>
    <r>
      <rPr>
        <sz val="8"/>
        <rFont val="Arial"/>
        <family val="2"/>
      </rPr>
      <t>в том числе</t>
    </r>
  </si>
  <si>
    <t>1.1.1</t>
  </si>
  <si>
    <t>1.1.2</t>
  </si>
  <si>
    <t>1.1.3</t>
  </si>
  <si>
    <t>Вывоз ТБО</t>
  </si>
  <si>
    <t>Уборка лестничных клеток</t>
  </si>
  <si>
    <t>Водоотведение</t>
  </si>
  <si>
    <t>Юридические услуги</t>
  </si>
  <si>
    <t>Холодное водоснабжение</t>
  </si>
  <si>
    <t>Налоговый кодекс РФ (УСН)</t>
  </si>
  <si>
    <t>1.1</t>
  </si>
  <si>
    <t>1.2</t>
  </si>
  <si>
    <t>3.1</t>
  </si>
  <si>
    <t>3.3</t>
  </si>
  <si>
    <t>3.4</t>
  </si>
  <si>
    <t>4.1</t>
  </si>
  <si>
    <t>4.2</t>
  </si>
  <si>
    <t>4.3</t>
  </si>
  <si>
    <t>Содержание и аварийный ремонт</t>
  </si>
  <si>
    <t>Ремонт кровли, мониторинг, обслуживание</t>
  </si>
  <si>
    <t>Охрана объекта и ТО охранного оборудования</t>
  </si>
  <si>
    <t>Озеленение</t>
  </si>
  <si>
    <t>4.4</t>
  </si>
  <si>
    <t>4.5</t>
  </si>
  <si>
    <t>4.6</t>
  </si>
  <si>
    <t>Чистка кровель от наледи и снега</t>
  </si>
  <si>
    <t>с подрядными организациями, включая материалы и работы</t>
  </si>
  <si>
    <t>4.7</t>
  </si>
  <si>
    <t>4.8</t>
  </si>
  <si>
    <t>4.9</t>
  </si>
  <si>
    <t>Штрафы, пени, возмещения ущербов</t>
  </si>
  <si>
    <t>Содержание контейнерной площадки</t>
  </si>
  <si>
    <t>1.4.1</t>
  </si>
  <si>
    <t>1.4.2</t>
  </si>
  <si>
    <t>Оплата дворнику по обслуживанию контейнерной площадки</t>
  </si>
  <si>
    <t>Оплата уборщика лестничных клеток</t>
  </si>
  <si>
    <t>Оплата дворнику придомовой территории</t>
  </si>
  <si>
    <t>3.5</t>
  </si>
  <si>
    <t>Содержание и обслуживание общедомовых узлов учета</t>
  </si>
  <si>
    <t>Мойка окон лестничных клеток</t>
  </si>
  <si>
    <t>Инвентарь, хозяйственные расходы</t>
  </si>
  <si>
    <t>Ремонт систем теплоснабжения и ГВС</t>
  </si>
  <si>
    <t>Ремонт систем ХВС</t>
  </si>
  <si>
    <t>Резервный фонд</t>
  </si>
  <si>
    <t>Экономия по вывозу ТБО</t>
  </si>
  <si>
    <t>Заработная плата работников (в т.ч. оплата отпусков) без вычета НДФЛ - гл.бухгалтер, администратор дома, гл.инженер</t>
  </si>
  <si>
    <t>Премиальный фонд</t>
  </si>
  <si>
    <t>Обслуживание, содержание сайта ТСЖ</t>
  </si>
  <si>
    <t>Электричество</t>
  </si>
  <si>
    <t>Организация службы консьержей</t>
  </si>
  <si>
    <t>Техническое оснащение (рации, брелки и прочее)</t>
  </si>
  <si>
    <t>Ремонт ворот</t>
  </si>
  <si>
    <t>Налог на прибыль (6%)</t>
  </si>
  <si>
    <t>Оплата ресурсоснабжающим, подрядным организациям за неплатильщиков</t>
  </si>
  <si>
    <t>Обеспечение характеристик надежности и безопасности МКД</t>
  </si>
  <si>
    <t>Очистка кровли от наледи и уборка снега</t>
  </si>
  <si>
    <t>1.2.1</t>
  </si>
  <si>
    <t>1.2.2</t>
  </si>
  <si>
    <t>Содержание общего имущества многоквартирного дома, в т.ч.</t>
  </si>
  <si>
    <t>1.3</t>
  </si>
  <si>
    <t>1.5</t>
  </si>
  <si>
    <t>1.5.1</t>
  </si>
  <si>
    <t>1.5.2</t>
  </si>
  <si>
    <t>1.5.3</t>
  </si>
  <si>
    <t>по счетам, товарным чекам</t>
  </si>
  <si>
    <t>ФОТ</t>
  </si>
  <si>
    <t>ТО и ремонт системы видеонаблюдения двора</t>
  </si>
  <si>
    <t>ИП Сорокин А.Е. дог. №2/ТСЖ от 01.09.13</t>
  </si>
  <si>
    <t>Непредвиденные расходы (аварийные ситуации)</t>
  </si>
  <si>
    <t>освещение придомовой территории</t>
  </si>
  <si>
    <t>Компьютерная техника, программное обеспечение</t>
  </si>
  <si>
    <t>данные сметы по ЖП и НЖП</t>
  </si>
  <si>
    <t>данные сметы</t>
  </si>
  <si>
    <t>экономия/ перерасход</t>
  </si>
  <si>
    <t>оплачено авансовых платежей подрядным и ресурсоснабжающим организациям</t>
  </si>
  <si>
    <t>Наименование статей доходов,     расходов бюджета</t>
  </si>
  <si>
    <t>факт. расход</t>
  </si>
  <si>
    <t>данные сметы хоз. деят-ть</t>
  </si>
  <si>
    <t>факт.пост-я</t>
  </si>
  <si>
    <t>Экономия/ перерасход по статьям</t>
  </si>
  <si>
    <t>Теплоизоляция</t>
  </si>
  <si>
    <t>датчики движения, светильники с датчиками движения</t>
  </si>
  <si>
    <t>Простукивание фасадов</t>
  </si>
  <si>
    <t>Оплата неплательщиками за содержание МКД и коммунальные услуги, арендаторами ДЭФЗ</t>
  </si>
  <si>
    <t>Материалы для ремонта парадных</t>
  </si>
  <si>
    <t>покраска контейнерной площадки</t>
  </si>
  <si>
    <t>Конейнеры 2 шт. 6-куб.</t>
  </si>
  <si>
    <t>Стенды в подъезды, почтовые ящики</t>
  </si>
  <si>
    <t>Козырек в парадные №1.2</t>
  </si>
  <si>
    <t xml:space="preserve">Мощение дворовой территории </t>
  </si>
  <si>
    <t>Перила в парадных реставрация, частичная замена</t>
  </si>
  <si>
    <t>Внутридворовые фасады</t>
  </si>
  <si>
    <t>1.4.3.</t>
  </si>
  <si>
    <t>1.4.4</t>
  </si>
  <si>
    <t>1.4.5</t>
  </si>
  <si>
    <t>2.2.1</t>
  </si>
  <si>
    <t>2.3</t>
  </si>
  <si>
    <t>2.4.2</t>
  </si>
  <si>
    <t>2.4.3</t>
  </si>
  <si>
    <t>Вознаграждение председателю</t>
  </si>
  <si>
    <t>Страховые взносы по вознограждению председателя</t>
  </si>
  <si>
    <t>Остекленение парадных частичное (замена)</t>
  </si>
  <si>
    <t>Услуги по саполнению сайта ГИС ЖКХ</t>
  </si>
  <si>
    <t>Страховые взносы по з/плате гл.бухгалтера, администратора дома, гл.инженера</t>
  </si>
  <si>
    <t>4.11</t>
  </si>
  <si>
    <t>4.12</t>
  </si>
  <si>
    <t>4.10</t>
  </si>
  <si>
    <t>4.13</t>
  </si>
  <si>
    <t>Отчет об исполнении Бюджета                                                                                                                          Товарищества собственников жилья "Невский проспект дом №88"                                                                      за 2018 год</t>
  </si>
  <si>
    <t>Замена ограждений газонов, покраска, модернизация клумб</t>
  </si>
  <si>
    <t>Освещение чердаков после ремонта кровли</t>
  </si>
  <si>
    <t>Модернизация видео двора</t>
  </si>
  <si>
    <t>Ремонт парадных №3, 5.18, лит.Б 9, 11 после кап.ремонта</t>
  </si>
  <si>
    <t>Реставрация двери в подъезды №13, замена тдверей подвал п. 10,11, входная п,18</t>
  </si>
  <si>
    <t>Обслуживание видеонаблюдения подъездов (дополнительное)</t>
  </si>
  <si>
    <t>Оплата неплательщиками за содержание МКД и коммунальын услуги, арендаторами ДЭФЗ</t>
  </si>
  <si>
    <t>Видеонаблюдение подъездов 2й этап</t>
  </si>
  <si>
    <t>ИТОГО по доходам и расходам в 2018 году с учетом остатка на 01.01.2018</t>
  </si>
  <si>
    <t>остаток на расчетном счете на 01.01.19.</t>
  </si>
  <si>
    <t>возврат по больничным в 2019 году</t>
  </si>
  <si>
    <t>Инвентарь, хозяйственные расходы для дворника</t>
  </si>
  <si>
    <t>Гос.пошлины в суд, судебные издержки по неплательщикам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</si>
</sst>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0.0"/>
    <numFmt numFmtId="183" formatCode="#,##0.0"/>
    <numFmt numFmtId="184" formatCode="#,##0.0;[Red]#,##0.0"/>
    <numFmt numFmtId="185" formatCode="_-* #,##0.0_р_._-;\-* #,##0.0_р_._-;_-* &quot;-&quot;?_р_._-;_-@_-"/>
    <numFmt numFmtId="186" formatCode="#,##0.0_р_."/>
    <numFmt numFmtId="187" formatCode="#,##0_р_."/>
    <numFmt numFmtId="188" formatCode="[$-419]mmmm\ yyyy;@"/>
    <numFmt numFmtId="189" formatCode="dd/mm/yy;@"/>
    <numFmt numFmtId="190" formatCode="[$-419]d\ mmm;@"/>
    <numFmt numFmtId="191" formatCode="[$-FC19]d\ mmmm\ yyyy\ &quot;г.&quot;"/>
    <numFmt numFmtId="192" formatCode="0;[Red]0"/>
    <numFmt numFmtId="193" formatCode="0.0;[Red]0.0"/>
    <numFmt numFmtId="194" formatCode="#,##0&quot;р.&quot;"/>
    <numFmt numFmtId="195" formatCode="_-* #,##0.000_р_._-;\-* #,##0.000_р_._-;_-* &quot;-&quot;??_р_._-;_-@_-"/>
    <numFmt numFmtId="196" formatCode="_-* #,##0.0000_р_._-;\-* #,##0.0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63">
    <font>
      <sz val="10"/>
      <name val="Arial Cyr"/>
      <family val="0"/>
    </font>
    <font>
      <u val="single"/>
      <sz val="12.65"/>
      <color indexed="12"/>
      <name val="Times New Roman"/>
      <family val="1"/>
    </font>
    <font>
      <u val="single"/>
      <sz val="12.65"/>
      <color indexed="36"/>
      <name val="Times New Roman"/>
      <family val="1"/>
    </font>
    <font>
      <sz val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Arial Cyr"/>
      <family val="0"/>
    </font>
    <font>
      <i/>
      <sz val="8"/>
      <name val="Arial"/>
      <family val="2"/>
    </font>
    <font>
      <sz val="11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28" borderId="0" applyNumberFormat="0" applyFont="0" applyBorder="0" applyAlignment="0">
      <protection hidden="1"/>
    </xf>
    <xf numFmtId="0" fontId="52" fillId="0" borderId="6" applyNumberFormat="0" applyFill="0" applyAlignment="0" applyProtection="0"/>
    <xf numFmtId="0" fontId="53" fillId="29" borderId="7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181" fontId="14" fillId="0" borderId="11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3" fontId="10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wrapText="1"/>
    </xf>
    <xf numFmtId="0" fontId="9" fillId="34" borderId="12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9" fillId="34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1" fillId="34" borderId="10" xfId="0" applyFont="1" applyFill="1" applyBorder="1" applyAlignment="1">
      <alignment horizontal="center" wrapText="1"/>
    </xf>
    <xf numFmtId="3" fontId="12" fillId="0" borderId="12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/>
    </xf>
    <xf numFmtId="0" fontId="9" fillId="34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wrapText="1"/>
    </xf>
    <xf numFmtId="3" fontId="12" fillId="0" borderId="12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3" fontId="11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181" fontId="10" fillId="0" borderId="13" xfId="0" applyNumberFormat="1" applyFont="1" applyFill="1" applyBorder="1" applyAlignment="1">
      <alignment horizontal="left"/>
    </xf>
    <xf numFmtId="0" fontId="9" fillId="35" borderId="0" xfId="0" applyFont="1" applyFill="1" applyAlignment="1">
      <alignment/>
    </xf>
    <xf numFmtId="0" fontId="25" fillId="0" borderId="0" xfId="0" applyFont="1" applyFill="1" applyAlignment="1">
      <alignment/>
    </xf>
    <xf numFmtId="0" fontId="9" fillId="0" borderId="13" xfId="0" applyFont="1" applyFill="1" applyBorder="1" applyAlignment="1">
      <alignment wrapText="1"/>
    </xf>
    <xf numFmtId="187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wrapText="1"/>
    </xf>
    <xf numFmtId="49" fontId="24" fillId="0" borderId="12" xfId="0" applyNumberFormat="1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wrapText="1"/>
    </xf>
    <xf numFmtId="3" fontId="12" fillId="0" borderId="11" xfId="0" applyNumberFormat="1" applyFont="1" applyFill="1" applyBorder="1" applyAlignment="1">
      <alignment wrapText="1"/>
    </xf>
    <xf numFmtId="3" fontId="12" fillId="0" borderId="10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3" fontId="10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0" fontId="15" fillId="34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3" fontId="61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9" fillId="36" borderId="0" xfId="0" applyFont="1" applyFill="1" applyAlignment="1">
      <alignment horizontal="center"/>
    </xf>
    <xf numFmtId="0" fontId="1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10" fillId="36" borderId="0" xfId="0" applyFont="1" applyFill="1" applyAlignment="1">
      <alignment horizontal="center"/>
    </xf>
    <xf numFmtId="0" fontId="17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10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20" fillId="36" borderId="12" xfId="0" applyFont="1" applyFill="1" applyBorder="1" applyAlignment="1">
      <alignment horizontal="center" vertical="center" wrapText="1"/>
    </xf>
    <xf numFmtId="3" fontId="20" fillId="36" borderId="12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/>
    </xf>
    <xf numFmtId="0" fontId="11" fillId="34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187" fontId="10" fillId="0" borderId="12" xfId="0" applyNumberFormat="1" applyFont="1" applyFill="1" applyBorder="1" applyAlignment="1">
      <alignment/>
    </xf>
    <xf numFmtId="0" fontId="9" fillId="34" borderId="11" xfId="0" applyFont="1" applyFill="1" applyBorder="1" applyAlignment="1">
      <alignment/>
    </xf>
    <xf numFmtId="187" fontId="10" fillId="0" borderId="10" xfId="0" applyNumberFormat="1" applyFont="1" applyFill="1" applyBorder="1" applyAlignment="1">
      <alignment horizontal="center"/>
    </xf>
    <xf numFmtId="187" fontId="10" fillId="35" borderId="12" xfId="0" applyNumberFormat="1" applyFont="1" applyFill="1" applyBorder="1" applyAlignment="1">
      <alignment/>
    </xf>
    <xf numFmtId="0" fontId="10" fillId="35" borderId="12" xfId="0" applyFont="1" applyFill="1" applyBorder="1" applyAlignment="1">
      <alignment/>
    </xf>
    <xf numFmtId="3" fontId="10" fillId="35" borderId="12" xfId="0" applyNumberFormat="1" applyFont="1" applyFill="1" applyBorder="1" applyAlignment="1">
      <alignment/>
    </xf>
    <xf numFmtId="1" fontId="9" fillId="35" borderId="12" xfId="0" applyNumberFormat="1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15" fillId="35" borderId="12" xfId="0" applyFont="1" applyFill="1" applyBorder="1" applyAlignment="1">
      <alignment/>
    </xf>
    <xf numFmtId="0" fontId="18" fillId="35" borderId="12" xfId="0" applyFont="1" applyFill="1" applyBorder="1" applyAlignment="1">
      <alignment wrapText="1"/>
    </xf>
    <xf numFmtId="3" fontId="12" fillId="35" borderId="12" xfId="0" applyNumberFormat="1" applyFont="1" applyFill="1" applyBorder="1" applyAlignment="1">
      <alignment wrapText="1"/>
    </xf>
    <xf numFmtId="3" fontId="10" fillId="35" borderId="13" xfId="0" applyNumberFormat="1" applyFont="1" applyFill="1" applyBorder="1" applyAlignment="1">
      <alignment/>
    </xf>
    <xf numFmtId="0" fontId="15" fillId="35" borderId="0" xfId="0" applyFont="1" applyFill="1" applyAlignment="1">
      <alignment/>
    </xf>
    <xf numFmtId="3" fontId="10" fillId="35" borderId="11" xfId="0" applyNumberFormat="1" applyFont="1" applyFill="1" applyBorder="1" applyAlignment="1">
      <alignment/>
    </xf>
    <xf numFmtId="3" fontId="9" fillId="35" borderId="12" xfId="0" applyNumberFormat="1" applyFont="1" applyFill="1" applyBorder="1" applyAlignment="1">
      <alignment/>
    </xf>
    <xf numFmtId="3" fontId="10" fillId="35" borderId="12" xfId="0" applyNumberFormat="1" applyFont="1" applyFill="1" applyBorder="1" applyAlignment="1">
      <alignment/>
    </xf>
    <xf numFmtId="3" fontId="9" fillId="35" borderId="13" xfId="0" applyNumberFormat="1" applyFont="1" applyFill="1" applyBorder="1" applyAlignment="1">
      <alignment/>
    </xf>
    <xf numFmtId="0" fontId="4" fillId="36" borderId="0" xfId="0" applyFont="1" applyFill="1" applyBorder="1" applyAlignment="1">
      <alignment horizontal="center" wrapText="1"/>
    </xf>
    <xf numFmtId="181" fontId="14" fillId="36" borderId="11" xfId="0" applyNumberFormat="1" applyFont="1" applyFill="1" applyBorder="1" applyAlignment="1">
      <alignment horizontal="center" wrapText="1"/>
    </xf>
    <xf numFmtId="181" fontId="14" fillId="36" borderId="11" xfId="0" applyNumberFormat="1" applyFont="1" applyFill="1" applyBorder="1" applyAlignment="1">
      <alignment horizontal="center"/>
    </xf>
    <xf numFmtId="0" fontId="11" fillId="36" borderId="11" xfId="0" applyFont="1" applyFill="1" applyBorder="1" applyAlignment="1">
      <alignment horizontal="center"/>
    </xf>
    <xf numFmtId="0" fontId="11" fillId="36" borderId="15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wrapText="1"/>
    </xf>
    <xf numFmtId="3" fontId="9" fillId="0" borderId="11" xfId="0" applyNumberFormat="1" applyFont="1" applyFill="1" applyBorder="1" applyAlignment="1">
      <alignment/>
    </xf>
    <xf numFmtId="0" fontId="9" fillId="36" borderId="11" xfId="0" applyFont="1" applyFill="1" applyBorder="1" applyAlignment="1">
      <alignment horizontal="center"/>
    </xf>
    <xf numFmtId="0" fontId="9" fillId="36" borderId="11" xfId="0" applyFont="1" applyFill="1" applyBorder="1" applyAlignment="1">
      <alignment wrapText="1"/>
    </xf>
    <xf numFmtId="0" fontId="9" fillId="36" borderId="12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9" fillId="36" borderId="10" xfId="0" applyFont="1" applyFill="1" applyBorder="1" applyAlignment="1">
      <alignment horizontal="center"/>
    </xf>
    <xf numFmtId="0" fontId="7" fillId="36" borderId="0" xfId="0" applyFont="1" applyFill="1" applyAlignment="1">
      <alignment/>
    </xf>
    <xf numFmtId="0" fontId="10" fillId="36" borderId="11" xfId="0" applyFont="1" applyFill="1" applyBorder="1" applyAlignment="1">
      <alignment horizontal="center"/>
    </xf>
    <xf numFmtId="0" fontId="10" fillId="36" borderId="11" xfId="0" applyFont="1" applyFill="1" applyBorder="1" applyAlignment="1">
      <alignment wrapText="1"/>
    </xf>
    <xf numFmtId="3" fontId="12" fillId="36" borderId="12" xfId="0" applyNumberFormat="1" applyFont="1" applyFill="1" applyBorder="1" applyAlignment="1">
      <alignment wrapText="1"/>
    </xf>
    <xf numFmtId="3" fontId="12" fillId="36" borderId="10" xfId="0" applyNumberFormat="1" applyFont="1" applyFill="1" applyBorder="1" applyAlignment="1">
      <alignment wrapText="1"/>
    </xf>
    <xf numFmtId="3" fontId="12" fillId="36" borderId="10" xfId="0" applyNumberFormat="1" applyFont="1" applyFill="1" applyBorder="1" applyAlignment="1">
      <alignment horizontal="center" wrapText="1"/>
    </xf>
    <xf numFmtId="0" fontId="10" fillId="36" borderId="18" xfId="0" applyFont="1" applyFill="1" applyBorder="1" applyAlignment="1">
      <alignment wrapText="1"/>
    </xf>
    <xf numFmtId="0" fontId="8" fillId="36" borderId="0" xfId="0" applyFont="1" applyFill="1" applyBorder="1" applyAlignment="1">
      <alignment horizontal="center" wrapText="1"/>
    </xf>
    <xf numFmtId="181" fontId="10" fillId="36" borderId="12" xfId="0" applyNumberFormat="1" applyFont="1" applyFill="1" applyBorder="1" applyAlignment="1">
      <alignment horizontal="center" wrapText="1"/>
    </xf>
    <xf numFmtId="181" fontId="10" fillId="36" borderId="13" xfId="0" applyNumberFormat="1" applyFont="1" applyFill="1" applyBorder="1" applyAlignment="1">
      <alignment horizontal="left"/>
    </xf>
    <xf numFmtId="0" fontId="10" fillId="36" borderId="12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181" fontId="10" fillId="36" borderId="13" xfId="0" applyNumberFormat="1" applyFont="1" applyFill="1" applyBorder="1" applyAlignment="1">
      <alignment horizontal="center" wrapText="1"/>
    </xf>
    <xf numFmtId="0" fontId="10" fillId="36" borderId="12" xfId="0" applyFont="1" applyFill="1" applyBorder="1" applyAlignment="1">
      <alignment horizontal="center" wrapText="1"/>
    </xf>
    <xf numFmtId="0" fontId="10" fillId="36" borderId="13" xfId="0" applyFont="1" applyFill="1" applyBorder="1" applyAlignment="1">
      <alignment/>
    </xf>
    <xf numFmtId="0" fontId="10" fillId="36" borderId="13" xfId="0" applyFont="1" applyFill="1" applyBorder="1" applyAlignment="1">
      <alignment wrapText="1"/>
    </xf>
    <xf numFmtId="0" fontId="10" fillId="36" borderId="12" xfId="0" applyFont="1" applyFill="1" applyBorder="1" applyAlignment="1">
      <alignment wrapText="1"/>
    </xf>
    <xf numFmtId="0" fontId="5" fillId="36" borderId="12" xfId="0" applyFont="1" applyFill="1" applyBorder="1" applyAlignment="1">
      <alignment/>
    </xf>
    <xf numFmtId="3" fontId="10" fillId="36" borderId="12" xfId="0" applyNumberFormat="1" applyFont="1" applyFill="1" applyBorder="1" applyAlignment="1">
      <alignment/>
    </xf>
    <xf numFmtId="3" fontId="10" fillId="36" borderId="12" xfId="0" applyNumberFormat="1" applyFont="1" applyFill="1" applyBorder="1" applyAlignment="1">
      <alignment horizontal="center"/>
    </xf>
    <xf numFmtId="0" fontId="17" fillId="36" borderId="12" xfId="0" applyFont="1" applyFill="1" applyBorder="1" applyAlignment="1">
      <alignment/>
    </xf>
    <xf numFmtId="187" fontId="10" fillId="0" borderId="12" xfId="0" applyNumberFormat="1" applyFont="1" applyFill="1" applyBorder="1" applyAlignment="1">
      <alignment horizontal="center" wrapText="1"/>
    </xf>
    <xf numFmtId="187" fontId="10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6" xfId="0" applyFont="1" applyFill="1" applyBorder="1" applyAlignment="1">
      <alignment wrapText="1"/>
    </xf>
    <xf numFmtId="3" fontId="10" fillId="0" borderId="16" xfId="0" applyNumberFormat="1" applyFont="1" applyFill="1" applyBorder="1" applyAlignment="1">
      <alignment wrapText="1"/>
    </xf>
    <xf numFmtId="187" fontId="9" fillId="0" borderId="12" xfId="0" applyNumberFormat="1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36" borderId="12" xfId="0" applyFont="1" applyFill="1" applyBorder="1" applyAlignment="1">
      <alignment/>
    </xf>
    <xf numFmtId="3" fontId="11" fillId="0" borderId="12" xfId="0" applyNumberFormat="1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1" fontId="9" fillId="0" borderId="12" xfId="0" applyNumberFormat="1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1" fontId="10" fillId="36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187" fontId="62" fillId="0" borderId="12" xfId="0" applyNumberFormat="1" applyFont="1" applyFill="1" applyBorder="1" applyAlignment="1">
      <alignment/>
    </xf>
    <xf numFmtId="187" fontId="9" fillId="0" borderId="11" xfId="0" applyNumberFormat="1" applyFont="1" applyFill="1" applyBorder="1" applyAlignment="1">
      <alignment/>
    </xf>
    <xf numFmtId="0" fontId="16" fillId="36" borderId="12" xfId="0" applyFont="1" applyFill="1" applyBorder="1" applyAlignment="1">
      <alignment/>
    </xf>
    <xf numFmtId="0" fontId="12" fillId="36" borderId="11" xfId="0" applyFont="1" applyFill="1" applyBorder="1" applyAlignment="1">
      <alignment horizontal="center" wrapText="1"/>
    </xf>
    <xf numFmtId="1" fontId="10" fillId="36" borderId="13" xfId="0" applyNumberFormat="1" applyFont="1" applyFill="1" applyBorder="1" applyAlignment="1">
      <alignment/>
    </xf>
    <xf numFmtId="0" fontId="20" fillId="36" borderId="12" xfId="0" applyFont="1" applyFill="1" applyBorder="1" applyAlignment="1">
      <alignment vertical="center"/>
    </xf>
    <xf numFmtId="0" fontId="10" fillId="36" borderId="11" xfId="0" applyFont="1" applyFill="1" applyBorder="1" applyAlignment="1">
      <alignment/>
    </xf>
    <xf numFmtId="3" fontId="21" fillId="36" borderId="14" xfId="0" applyNumberFormat="1" applyFont="1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6" fillId="0" borderId="0" xfId="0" applyFont="1" applyAlignment="1">
      <alignment wrapText="1"/>
    </xf>
    <xf numFmtId="0" fontId="21" fillId="36" borderId="13" xfId="0" applyFont="1" applyFill="1" applyBorder="1" applyAlignment="1">
      <alignment horizontal="center" wrapText="1"/>
    </xf>
    <xf numFmtId="0" fontId="20" fillId="36" borderId="18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22" fillId="36" borderId="13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187" fontId="10" fillId="0" borderId="13" xfId="0" applyNumberFormat="1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" fontId="12" fillId="0" borderId="14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36" borderId="19" xfId="0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187" fontId="10" fillId="0" borderId="12" xfId="0" applyNumberFormat="1" applyFont="1" applyFill="1" applyBorder="1" applyAlignment="1">
      <alignment vertical="center"/>
    </xf>
    <xf numFmtId="187" fontId="12" fillId="0" borderId="11" xfId="0" applyNumberFormat="1" applyFont="1" applyFill="1" applyBorder="1" applyAlignment="1">
      <alignment vertical="center"/>
    </xf>
    <xf numFmtId="187" fontId="10" fillId="0" borderId="11" xfId="0" applyNumberFormat="1" applyFont="1" applyFill="1" applyBorder="1" applyAlignment="1">
      <alignment/>
    </xf>
    <xf numFmtId="187" fontId="10" fillId="0" borderId="11" xfId="0" applyNumberFormat="1" applyFont="1" applyFill="1" applyBorder="1" applyAlignment="1">
      <alignment/>
    </xf>
    <xf numFmtId="3" fontId="61" fillId="0" borderId="12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щищенные ячейки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Вх_д_в1" xfId="61"/>
    <cellStyle name="Тысячи_Вх_д_в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1042;&#1088;&#1077;&#1084;&#1077;&#1085;&#1085;&#1072;&#1103;%20&#1087;&#1072;&#1087;&#1082;&#1072;%201%20&#1076;&#1083;&#1103;%20&#1055;&#1088;&#1086;&#1075;&#1088;&#1072;&#1084;&#1084;&#1072;%20&#1044;&#1042;&#1054;%20&#1080;%20&#1044;&#1042;&#1057;%20-2-2-15.zip\Program%20Files\The%20Bat!\MAIL\vodokanal\Attach\&#1050;&#1086;&#1085;&#1094;&#1077;&#1087;&#1094;&#1080;&#1103;%20&#1055;&#1050;&#1056;%20&#1051;&#1042;%202004-2011%20&#1086;&#1090;%2020.11.03%20&#1052;&#1080;&#1085;%20&#1057;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нимум проект (ГУП) (2)"/>
      <sheetName val="служ"/>
    </sheetNames>
    <sheetDataSet>
      <sheetData sheetId="1">
        <row r="26">
          <cell r="C26">
            <v>2004</v>
          </cell>
          <cell r="D26">
            <v>2005</v>
          </cell>
          <cell r="E26">
            <v>2006</v>
          </cell>
          <cell r="F26">
            <v>2007</v>
          </cell>
          <cell r="G26">
            <v>2008</v>
          </cell>
          <cell r="H26">
            <v>2009</v>
          </cell>
          <cell r="I26">
            <v>2010</v>
          </cell>
          <cell r="J26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view="pageBreakPreview" zoomScaleSheetLayoutView="100" zoomScalePageLayoutView="0" workbookViewId="0" topLeftCell="B36">
      <selection activeCell="H53" sqref="H53"/>
    </sheetView>
  </sheetViews>
  <sheetFormatPr defaultColWidth="9.00390625" defaultRowHeight="12.75"/>
  <cols>
    <col min="1" max="1" width="7.875" style="2" hidden="1" customWidth="1"/>
    <col min="2" max="2" width="5.625" style="38" customWidth="1"/>
    <col min="3" max="3" width="35.75390625" style="9" customWidth="1"/>
    <col min="4" max="4" width="10.125" style="57" customWidth="1"/>
    <col min="5" max="5" width="9.25390625" style="127" customWidth="1"/>
    <col min="6" max="6" width="10.25390625" style="9" customWidth="1"/>
    <col min="7" max="7" width="10.00390625" style="127" customWidth="1"/>
    <col min="8" max="8" width="9.375" style="9" customWidth="1"/>
    <col min="9" max="9" width="11.00390625" style="37" customWidth="1"/>
    <col min="10" max="10" width="13.875" style="38" customWidth="1"/>
    <col min="11" max="11" width="9.125" style="8" customWidth="1"/>
    <col min="12" max="16384" width="9.125" style="9" customWidth="1"/>
  </cols>
  <sheetData>
    <row r="1" spans="2:10" ht="51" customHeight="1">
      <c r="B1" s="207" t="s">
        <v>138</v>
      </c>
      <c r="C1" s="208"/>
      <c r="D1" s="208"/>
      <c r="E1" s="208"/>
      <c r="F1" s="208"/>
      <c r="G1" s="208"/>
      <c r="H1" s="208"/>
      <c r="I1" s="208"/>
      <c r="J1" s="208"/>
    </row>
    <row r="2" spans="2:10" ht="12" customHeight="1">
      <c r="B2" s="205"/>
      <c r="C2" s="206"/>
      <c r="D2" s="9"/>
      <c r="E2" s="42"/>
      <c r="F2" s="42"/>
      <c r="G2" s="137"/>
      <c r="H2" s="138"/>
      <c r="I2" s="137"/>
      <c r="J2" s="137"/>
    </row>
    <row r="3" spans="1:10" ht="15" customHeight="1">
      <c r="A3" s="139"/>
      <c r="B3" s="140"/>
      <c r="C3" s="36"/>
      <c r="D3" s="202" t="s">
        <v>4</v>
      </c>
      <c r="E3" s="203"/>
      <c r="F3" s="204"/>
      <c r="G3" s="202" t="s">
        <v>20</v>
      </c>
      <c r="H3" s="203"/>
      <c r="I3" s="204"/>
      <c r="J3" s="211" t="s">
        <v>109</v>
      </c>
    </row>
    <row r="4" spans="1:10" ht="36" customHeight="1">
      <c r="A4" s="1" t="s">
        <v>0</v>
      </c>
      <c r="B4" s="7" t="s">
        <v>3</v>
      </c>
      <c r="C4" s="7" t="s">
        <v>105</v>
      </c>
      <c r="D4" s="174" t="s">
        <v>101</v>
      </c>
      <c r="E4" s="141" t="s">
        <v>107</v>
      </c>
      <c r="F4" s="141" t="s">
        <v>108</v>
      </c>
      <c r="G4" s="142" t="s">
        <v>102</v>
      </c>
      <c r="H4" s="142" t="s">
        <v>106</v>
      </c>
      <c r="I4" s="142" t="s">
        <v>103</v>
      </c>
      <c r="J4" s="212"/>
    </row>
    <row r="5" spans="1:11" s="95" customFormat="1" ht="16.5" customHeight="1">
      <c r="A5" s="132"/>
      <c r="B5" s="133"/>
      <c r="C5" s="134"/>
      <c r="D5" s="192"/>
      <c r="E5" s="135"/>
      <c r="F5" s="135"/>
      <c r="G5" s="135"/>
      <c r="H5" s="136"/>
      <c r="I5" s="136"/>
      <c r="J5" s="136"/>
      <c r="K5" s="94"/>
    </row>
    <row r="6" spans="1:10" ht="45.75" customHeight="1">
      <c r="A6" s="2">
        <v>1</v>
      </c>
      <c r="B6" s="12">
        <v>1</v>
      </c>
      <c r="C6" s="13" t="s">
        <v>29</v>
      </c>
      <c r="D6" s="175">
        <v>5951830</v>
      </c>
      <c r="E6" s="176"/>
      <c r="F6" s="14">
        <f>F7+F16+F26+F37+F43+F57+F58+F59+92597</f>
        <v>6209795.465999999</v>
      </c>
      <c r="G6" s="14">
        <v>5391108</v>
      </c>
      <c r="H6" s="74">
        <f>H7+H26+H37+H43+H57+H58+H59</f>
        <v>4692540.800000001</v>
      </c>
      <c r="I6" s="74">
        <f>G6-H6</f>
        <v>698567.1999999993</v>
      </c>
      <c r="J6" s="91">
        <f>F6-H6</f>
        <v>1517254.6659999983</v>
      </c>
    </row>
    <row r="7" spans="1:10" ht="29.25" customHeight="1">
      <c r="A7" s="2">
        <v>15</v>
      </c>
      <c r="B7" s="63">
        <v>1</v>
      </c>
      <c r="C7" s="53" t="s">
        <v>88</v>
      </c>
      <c r="D7" s="175">
        <v>2827488</v>
      </c>
      <c r="E7" s="177"/>
      <c r="F7" s="178">
        <f>2221406.09+31500*12</f>
        <v>2599406.09</v>
      </c>
      <c r="G7" s="49">
        <v>2265360</v>
      </c>
      <c r="H7" s="49">
        <f>H8+H12+H15+H16+H22</f>
        <v>2009779.68</v>
      </c>
      <c r="I7" s="49">
        <f>G7-H7</f>
        <v>255580.32000000007</v>
      </c>
      <c r="J7" s="90">
        <f>F7-H7</f>
        <v>589626.4099999999</v>
      </c>
    </row>
    <row r="8" spans="2:10" ht="23.25" customHeight="1">
      <c r="B8" s="64" t="s">
        <v>40</v>
      </c>
      <c r="C8" s="17" t="s">
        <v>84</v>
      </c>
      <c r="D8" s="175">
        <v>1161420</v>
      </c>
      <c r="E8" s="177"/>
      <c r="F8" s="109"/>
      <c r="G8" s="49">
        <v>1161420</v>
      </c>
      <c r="H8" s="49">
        <f>H9+H10+H11</f>
        <v>1134567.68</v>
      </c>
      <c r="I8" s="49">
        <f aca="true" t="shared" si="0" ref="I8:I13">G8-H8</f>
        <v>26852.320000000065</v>
      </c>
      <c r="J8" s="43"/>
    </row>
    <row r="9" spans="2:10" ht="23.25" customHeight="1">
      <c r="B9" s="62" t="s">
        <v>31</v>
      </c>
      <c r="C9" s="17" t="s">
        <v>48</v>
      </c>
      <c r="D9" s="175"/>
      <c r="E9" s="177"/>
      <c r="F9" s="110"/>
      <c r="G9" s="143">
        <v>711780</v>
      </c>
      <c r="H9" s="143">
        <v>709511</v>
      </c>
      <c r="I9" s="143">
        <f t="shared" si="0"/>
        <v>2269</v>
      </c>
      <c r="J9" s="48"/>
    </row>
    <row r="10" spans="2:10" ht="22.5" customHeight="1">
      <c r="B10" s="62" t="s">
        <v>32</v>
      </c>
      <c r="C10" s="17" t="s">
        <v>5</v>
      </c>
      <c r="D10" s="179"/>
      <c r="E10" s="176"/>
      <c r="F10" s="111"/>
      <c r="G10" s="144">
        <v>424099</v>
      </c>
      <c r="H10" s="75">
        <v>399516</v>
      </c>
      <c r="I10" s="75">
        <f t="shared" si="0"/>
        <v>24583</v>
      </c>
      <c r="J10" s="39"/>
    </row>
    <row r="11" spans="2:10" ht="24" customHeight="1">
      <c r="B11" s="62" t="s">
        <v>33</v>
      </c>
      <c r="C11" s="17" t="s">
        <v>6</v>
      </c>
      <c r="D11" s="179">
        <v>20604</v>
      </c>
      <c r="E11" s="176"/>
      <c r="F11" s="111"/>
      <c r="G11" s="144">
        <v>25541</v>
      </c>
      <c r="H11" s="75">
        <v>25540.68</v>
      </c>
      <c r="I11" s="75">
        <f>G11-H11</f>
        <v>0.31999999999970896</v>
      </c>
      <c r="J11" s="39"/>
    </row>
    <row r="12" spans="2:10" ht="24" customHeight="1">
      <c r="B12" s="62" t="s">
        <v>41</v>
      </c>
      <c r="C12" s="17" t="s">
        <v>85</v>
      </c>
      <c r="D12" s="175">
        <v>152640</v>
      </c>
      <c r="E12" s="176"/>
      <c r="F12" s="111"/>
      <c r="G12" s="25">
        <v>152640</v>
      </c>
      <c r="H12" s="76">
        <v>171148</v>
      </c>
      <c r="I12" s="76">
        <f t="shared" si="0"/>
        <v>-18508</v>
      </c>
      <c r="J12" s="39"/>
    </row>
    <row r="13" spans="2:10" ht="22.5" customHeight="1">
      <c r="B13" s="62" t="s">
        <v>86</v>
      </c>
      <c r="C13" s="17" t="s">
        <v>28</v>
      </c>
      <c r="D13" s="179">
        <v>17568</v>
      </c>
      <c r="E13" s="176"/>
      <c r="F13" s="111"/>
      <c r="G13" s="144">
        <v>17568</v>
      </c>
      <c r="H13" s="75">
        <v>0</v>
      </c>
      <c r="I13" s="75">
        <f t="shared" si="0"/>
        <v>17568</v>
      </c>
      <c r="J13" s="39"/>
    </row>
    <row r="14" spans="2:10" ht="20.25" customHeight="1">
      <c r="B14" s="62" t="s">
        <v>87</v>
      </c>
      <c r="C14" s="17" t="s">
        <v>55</v>
      </c>
      <c r="D14" s="179">
        <v>135072</v>
      </c>
      <c r="E14" s="176"/>
      <c r="F14" s="111"/>
      <c r="G14" s="144">
        <v>135072</v>
      </c>
      <c r="H14" s="144">
        <v>135072</v>
      </c>
      <c r="I14" s="144">
        <f>G14-H14</f>
        <v>0</v>
      </c>
      <c r="J14" s="48"/>
    </row>
    <row r="15" spans="2:10" ht="24" customHeight="1">
      <c r="B15" s="64" t="s">
        <v>89</v>
      </c>
      <c r="C15" s="17" t="s">
        <v>34</v>
      </c>
      <c r="D15" s="175">
        <v>862128</v>
      </c>
      <c r="E15" s="177"/>
      <c r="F15" s="65">
        <v>897892</v>
      </c>
      <c r="G15" s="49">
        <v>300000</v>
      </c>
      <c r="H15" s="49">
        <v>102900</v>
      </c>
      <c r="I15" s="49">
        <f aca="true" t="shared" si="1" ref="I15:I24">G15-H15</f>
        <v>197100</v>
      </c>
      <c r="J15" s="90">
        <f>F15-H15</f>
        <v>794992</v>
      </c>
    </row>
    <row r="16" spans="2:10" ht="22.5" customHeight="1">
      <c r="B16" s="51">
        <v>1.4</v>
      </c>
      <c r="C16" s="17" t="s">
        <v>61</v>
      </c>
      <c r="D16" s="175">
        <v>300000</v>
      </c>
      <c r="E16" s="14"/>
      <c r="F16" s="65">
        <v>320000</v>
      </c>
      <c r="G16" s="65">
        <v>300000</v>
      </c>
      <c r="H16" s="222">
        <f>H17+H18+H19+H20+H21</f>
        <v>300000</v>
      </c>
      <c r="I16" s="222">
        <f>G16-H16</f>
        <v>0</v>
      </c>
      <c r="J16" s="88">
        <f>F16-H16</f>
        <v>20000</v>
      </c>
    </row>
    <row r="17" spans="2:10" ht="27.75" customHeight="1">
      <c r="B17" s="62" t="s">
        <v>62</v>
      </c>
      <c r="C17" s="17" t="s">
        <v>64</v>
      </c>
      <c r="D17" s="179"/>
      <c r="E17" s="180"/>
      <c r="F17" s="112"/>
      <c r="G17" s="66">
        <v>264000</v>
      </c>
      <c r="H17" s="223">
        <v>264000</v>
      </c>
      <c r="I17" s="223">
        <f t="shared" si="1"/>
        <v>0</v>
      </c>
      <c r="J17" s="39"/>
    </row>
    <row r="18" spans="2:10" ht="24" customHeight="1">
      <c r="B18" s="62" t="s">
        <v>63</v>
      </c>
      <c r="C18" s="53" t="s">
        <v>18</v>
      </c>
      <c r="D18" s="179"/>
      <c r="E18" s="180"/>
      <c r="F18" s="112"/>
      <c r="G18" s="66">
        <v>9000</v>
      </c>
      <c r="H18" s="223">
        <v>9600</v>
      </c>
      <c r="I18" s="223">
        <f t="shared" si="1"/>
        <v>-600</v>
      </c>
      <c r="J18" s="15"/>
    </row>
    <row r="19" spans="2:10" ht="24" customHeight="1">
      <c r="B19" s="62" t="s">
        <v>122</v>
      </c>
      <c r="C19" s="17" t="s">
        <v>115</v>
      </c>
      <c r="D19" s="179"/>
      <c r="E19" s="180"/>
      <c r="F19" s="112"/>
      <c r="G19" s="66">
        <v>9000</v>
      </c>
      <c r="H19" s="223">
        <v>5650</v>
      </c>
      <c r="I19" s="223">
        <f t="shared" si="1"/>
        <v>3350</v>
      </c>
      <c r="J19" s="15"/>
    </row>
    <row r="20" spans="2:10" ht="24" customHeight="1">
      <c r="B20" s="62" t="s">
        <v>123</v>
      </c>
      <c r="C20" s="17" t="s">
        <v>116</v>
      </c>
      <c r="D20" s="179"/>
      <c r="E20" s="180"/>
      <c r="F20" s="112"/>
      <c r="G20" s="66">
        <v>10000</v>
      </c>
      <c r="H20" s="223">
        <v>0</v>
      </c>
      <c r="I20" s="223">
        <f t="shared" si="1"/>
        <v>10000</v>
      </c>
      <c r="J20" s="15"/>
    </row>
    <row r="21" spans="2:10" ht="24" customHeight="1">
      <c r="B21" s="62" t="s">
        <v>124</v>
      </c>
      <c r="C21" s="17" t="s">
        <v>70</v>
      </c>
      <c r="D21" s="179"/>
      <c r="E21" s="180"/>
      <c r="F21" s="112"/>
      <c r="G21" s="66">
        <v>8000</v>
      </c>
      <c r="H21" s="223">
        <f>18976+1774</f>
        <v>20750</v>
      </c>
      <c r="I21" s="223">
        <f t="shared" si="1"/>
        <v>-12750</v>
      </c>
      <c r="J21" s="15"/>
    </row>
    <row r="22" spans="2:10" ht="20.25" customHeight="1">
      <c r="B22" s="64" t="s">
        <v>90</v>
      </c>
      <c r="C22" s="17" t="s">
        <v>35</v>
      </c>
      <c r="D22" s="175">
        <v>351300</v>
      </c>
      <c r="E22" s="177"/>
      <c r="F22" s="109"/>
      <c r="G22" s="49">
        <v>351300</v>
      </c>
      <c r="H22" s="49">
        <f>H23+H24+H25</f>
        <v>301164</v>
      </c>
      <c r="I22" s="49">
        <f t="shared" si="1"/>
        <v>50136</v>
      </c>
      <c r="J22" s="43"/>
    </row>
    <row r="23" spans="2:10" ht="27.75" customHeight="1">
      <c r="B23" s="62" t="s">
        <v>91</v>
      </c>
      <c r="C23" s="17" t="s">
        <v>65</v>
      </c>
      <c r="D23" s="175"/>
      <c r="E23" s="177"/>
      <c r="F23" s="109"/>
      <c r="G23" s="67">
        <v>240000</v>
      </c>
      <c r="H23" s="77">
        <v>240000</v>
      </c>
      <c r="I23" s="77">
        <f t="shared" si="1"/>
        <v>0</v>
      </c>
      <c r="J23" s="39"/>
    </row>
    <row r="24" spans="2:10" ht="27.75" customHeight="1">
      <c r="B24" s="62" t="s">
        <v>92</v>
      </c>
      <c r="C24" s="17" t="s">
        <v>69</v>
      </c>
      <c r="D24" s="175"/>
      <c r="E24" s="177"/>
      <c r="F24" s="109"/>
      <c r="G24" s="67">
        <v>80000</v>
      </c>
      <c r="H24" s="67">
        <v>42439</v>
      </c>
      <c r="I24" s="67">
        <f t="shared" si="1"/>
        <v>37561</v>
      </c>
      <c r="J24" s="48"/>
    </row>
    <row r="25" spans="2:10" ht="27.75" customHeight="1">
      <c r="B25" s="62" t="s">
        <v>93</v>
      </c>
      <c r="C25" s="17" t="s">
        <v>70</v>
      </c>
      <c r="D25" s="175"/>
      <c r="E25" s="177"/>
      <c r="F25" s="109"/>
      <c r="G25" s="67">
        <v>31300</v>
      </c>
      <c r="H25" s="77">
        <v>18725</v>
      </c>
      <c r="I25" s="77">
        <f>G25-H25</f>
        <v>12575</v>
      </c>
      <c r="J25" s="15"/>
    </row>
    <row r="26" spans="2:10" ht="28.5" customHeight="1">
      <c r="B26" s="51">
        <v>2</v>
      </c>
      <c r="C26" s="17" t="s">
        <v>23</v>
      </c>
      <c r="D26" s="175">
        <v>1571486</v>
      </c>
      <c r="E26" s="176"/>
      <c r="F26" s="14">
        <f>1139845.35+36000*12</f>
        <v>1571845.35</v>
      </c>
      <c r="G26" s="50">
        <v>1571486</v>
      </c>
      <c r="H26" s="50">
        <f>H27+H29+H32+H33</f>
        <v>1404475</v>
      </c>
      <c r="I26" s="50">
        <f>G26-H26</f>
        <v>167011</v>
      </c>
      <c r="J26" s="89">
        <f>F26-H26</f>
        <v>167370.3500000001</v>
      </c>
    </row>
    <row r="27" spans="2:10" ht="15" customHeight="1">
      <c r="B27" s="51">
        <v>2.1</v>
      </c>
      <c r="C27" s="17" t="s">
        <v>49</v>
      </c>
      <c r="D27" s="175"/>
      <c r="E27" s="176"/>
      <c r="F27" s="108"/>
      <c r="G27" s="54">
        <v>404928</v>
      </c>
      <c r="H27" s="54">
        <f>404928-20000*4</f>
        <v>324928</v>
      </c>
      <c r="I27" s="54">
        <f>G27-H27</f>
        <v>80000</v>
      </c>
      <c r="J27" s="48"/>
    </row>
    <row r="28" spans="2:10" ht="26.25" customHeight="1" hidden="1">
      <c r="B28" s="51"/>
      <c r="C28" s="17"/>
      <c r="D28" s="175"/>
      <c r="E28" s="176"/>
      <c r="F28" s="108"/>
      <c r="G28" s="54"/>
      <c r="H28" s="54">
        <v>0</v>
      </c>
      <c r="I28" s="54">
        <f>G28-H28</f>
        <v>0</v>
      </c>
      <c r="J28" s="48"/>
    </row>
    <row r="29" spans="2:10" ht="18" customHeight="1">
      <c r="B29" s="51">
        <v>2.2</v>
      </c>
      <c r="C29" s="17" t="s">
        <v>71</v>
      </c>
      <c r="D29" s="175"/>
      <c r="E29" s="176"/>
      <c r="F29" s="108"/>
      <c r="G29" s="54">
        <v>362000</v>
      </c>
      <c r="H29" s="54">
        <v>345962</v>
      </c>
      <c r="I29" s="54">
        <f>G29-H29</f>
        <v>16038</v>
      </c>
      <c r="J29" s="48"/>
    </row>
    <row r="30" spans="2:10" ht="22.5" customHeight="1">
      <c r="B30" s="62" t="s">
        <v>125</v>
      </c>
      <c r="C30" s="17" t="s">
        <v>110</v>
      </c>
      <c r="D30" s="175"/>
      <c r="E30" s="176"/>
      <c r="F30" s="108"/>
      <c r="G30" s="54">
        <v>70000</v>
      </c>
      <c r="H30" s="54">
        <v>49800</v>
      </c>
      <c r="I30" s="54">
        <f aca="true" t="shared" si="2" ref="I30:I49">G30-H30</f>
        <v>20200</v>
      </c>
      <c r="J30" s="48"/>
    </row>
    <row r="31" spans="2:10" ht="26.25" customHeight="1" hidden="1">
      <c r="B31" s="62"/>
      <c r="C31" s="17"/>
      <c r="D31" s="175"/>
      <c r="E31" s="176"/>
      <c r="F31" s="108"/>
      <c r="G31" s="54"/>
      <c r="H31" s="54"/>
      <c r="I31" s="54">
        <f t="shared" si="2"/>
        <v>0</v>
      </c>
      <c r="J31" s="48"/>
    </row>
    <row r="32" spans="2:10" ht="21" customHeight="1">
      <c r="B32" s="62" t="s">
        <v>126</v>
      </c>
      <c r="C32" s="17" t="s">
        <v>72</v>
      </c>
      <c r="D32" s="175"/>
      <c r="E32" s="176"/>
      <c r="F32" s="108"/>
      <c r="G32" s="54">
        <v>152896</v>
      </c>
      <c r="H32" s="54">
        <v>148674</v>
      </c>
      <c r="I32" s="54">
        <f t="shared" si="2"/>
        <v>4222</v>
      </c>
      <c r="J32" s="48"/>
    </row>
    <row r="33" spans="2:10" ht="25.5" customHeight="1">
      <c r="B33" s="51">
        <v>2.4</v>
      </c>
      <c r="C33" s="17" t="s">
        <v>78</v>
      </c>
      <c r="D33" s="175"/>
      <c r="E33" s="176"/>
      <c r="F33" s="108"/>
      <c r="G33" s="54">
        <v>651662</v>
      </c>
      <c r="H33" s="54">
        <v>584911</v>
      </c>
      <c r="I33" s="54">
        <f t="shared" si="2"/>
        <v>66751</v>
      </c>
      <c r="J33" s="48"/>
    </row>
    <row r="34" spans="2:10" ht="24" customHeight="1" hidden="1">
      <c r="B34" s="62"/>
      <c r="C34" s="17"/>
      <c r="D34" s="175"/>
      <c r="E34" s="176"/>
      <c r="F34" s="108"/>
      <c r="G34" s="54"/>
      <c r="H34" s="54"/>
      <c r="I34" s="54"/>
      <c r="J34" s="48"/>
    </row>
    <row r="35" spans="2:10" ht="22.5" customHeight="1">
      <c r="B35" s="62" t="s">
        <v>127</v>
      </c>
      <c r="C35" s="17" t="s">
        <v>99</v>
      </c>
      <c r="D35" s="175"/>
      <c r="E35" s="176"/>
      <c r="F35" s="108"/>
      <c r="G35" s="54">
        <v>112130</v>
      </c>
      <c r="H35" s="54">
        <v>58617</v>
      </c>
      <c r="I35" s="54">
        <f t="shared" si="2"/>
        <v>53513</v>
      </c>
      <c r="J35" s="48"/>
    </row>
    <row r="36" spans="2:10" ht="24" customHeight="1">
      <c r="B36" s="62" t="s">
        <v>128</v>
      </c>
      <c r="C36" s="17" t="s">
        <v>111</v>
      </c>
      <c r="D36" s="175"/>
      <c r="E36" s="176"/>
      <c r="F36" s="108"/>
      <c r="G36" s="54">
        <v>200000</v>
      </c>
      <c r="H36" s="54">
        <v>89637</v>
      </c>
      <c r="I36" s="54">
        <f t="shared" si="2"/>
        <v>110363</v>
      </c>
      <c r="J36" s="48"/>
    </row>
    <row r="37" spans="2:10" ht="20.25" customHeight="1">
      <c r="B37" s="51">
        <v>3</v>
      </c>
      <c r="C37" s="17" t="s">
        <v>21</v>
      </c>
      <c r="D37" s="175">
        <v>463376</v>
      </c>
      <c r="E37" s="176"/>
      <c r="F37" s="14">
        <f>338792.76+11740*12</f>
        <v>479672.76</v>
      </c>
      <c r="G37" s="14">
        <v>463376</v>
      </c>
      <c r="H37" s="14">
        <f>H38+H39+H40+H41+H42</f>
        <v>317858</v>
      </c>
      <c r="I37" s="14">
        <f>G37-H37</f>
        <v>145518</v>
      </c>
      <c r="J37" s="90">
        <f>F37-H37</f>
        <v>161814.76</v>
      </c>
    </row>
    <row r="38" spans="2:10" ht="26.25" customHeight="1">
      <c r="B38" s="62" t="s">
        <v>42</v>
      </c>
      <c r="C38" s="17" t="s">
        <v>66</v>
      </c>
      <c r="D38" s="175"/>
      <c r="E38" s="176"/>
      <c r="F38" s="111"/>
      <c r="G38" s="66">
        <v>211716</v>
      </c>
      <c r="H38" s="223">
        <v>211716</v>
      </c>
      <c r="I38" s="223">
        <f t="shared" si="2"/>
        <v>0</v>
      </c>
      <c r="J38" s="39"/>
    </row>
    <row r="39" spans="2:10" ht="24" customHeight="1">
      <c r="B39" s="62" t="s">
        <v>43</v>
      </c>
      <c r="C39" s="17" t="s">
        <v>51</v>
      </c>
      <c r="D39" s="175"/>
      <c r="E39" s="176"/>
      <c r="F39" s="111"/>
      <c r="G39" s="66">
        <v>65000</v>
      </c>
      <c r="H39" s="66">
        <f>11500+3450+2200+1750+2750+11000+7000</f>
        <v>39650</v>
      </c>
      <c r="I39" s="66">
        <f>G39-H39</f>
        <v>25350</v>
      </c>
      <c r="J39" s="48"/>
    </row>
    <row r="40" spans="2:10" ht="24" customHeight="1">
      <c r="B40" s="62" t="s">
        <v>44</v>
      </c>
      <c r="C40" s="17" t="s">
        <v>139</v>
      </c>
      <c r="D40" s="175"/>
      <c r="E40" s="176"/>
      <c r="F40" s="111"/>
      <c r="G40" s="66">
        <v>119840</v>
      </c>
      <c r="H40" s="66">
        <v>0</v>
      </c>
      <c r="I40" s="66">
        <f t="shared" si="2"/>
        <v>119840</v>
      </c>
      <c r="J40" s="48"/>
    </row>
    <row r="41" spans="2:10" ht="24" customHeight="1" hidden="1">
      <c r="B41" s="62" t="s">
        <v>67</v>
      </c>
      <c r="C41" s="17"/>
      <c r="D41" s="175"/>
      <c r="E41" s="176"/>
      <c r="F41" s="111"/>
      <c r="G41" s="66"/>
      <c r="H41" s="66"/>
      <c r="I41" s="66">
        <f t="shared" si="2"/>
        <v>0</v>
      </c>
      <c r="J41" s="48"/>
    </row>
    <row r="42" spans="2:10" ht="24" customHeight="1">
      <c r="B42" s="62" t="s">
        <v>67</v>
      </c>
      <c r="C42" s="17" t="s">
        <v>150</v>
      </c>
      <c r="D42" s="175"/>
      <c r="E42" s="176"/>
      <c r="F42" s="111"/>
      <c r="G42" s="66">
        <v>66820</v>
      </c>
      <c r="H42" s="66">
        <v>66492</v>
      </c>
      <c r="I42" s="66">
        <f t="shared" si="2"/>
        <v>328</v>
      </c>
      <c r="J42" s="48"/>
    </row>
    <row r="43" spans="2:10" ht="17.25" customHeight="1">
      <c r="B43" s="51">
        <v>4</v>
      </c>
      <c r="C43" s="17" t="s">
        <v>22</v>
      </c>
      <c r="D43" s="175">
        <v>650168</v>
      </c>
      <c r="E43" s="176"/>
      <c r="F43" s="14">
        <f>502524.77+15143*12</f>
        <v>684240.77</v>
      </c>
      <c r="G43" s="14">
        <v>650168</v>
      </c>
      <c r="H43" s="74">
        <f>H44+H46+H47+H48+H49+H50+H51+H52+H53+H54+H55+H56</f>
        <v>536081.2000000001</v>
      </c>
      <c r="I43" s="74">
        <f t="shared" si="2"/>
        <v>114086.79999999993</v>
      </c>
      <c r="J43" s="91">
        <f>F43-H43</f>
        <v>148159.56999999995</v>
      </c>
    </row>
    <row r="44" spans="2:10" ht="28.5" customHeight="1">
      <c r="B44" s="62" t="s">
        <v>45</v>
      </c>
      <c r="C44" s="17" t="s">
        <v>8</v>
      </c>
      <c r="D44" s="175"/>
      <c r="E44" s="176"/>
      <c r="F44" s="111"/>
      <c r="G44" s="144">
        <v>66000</v>
      </c>
      <c r="H44" s="75">
        <v>74896.1</v>
      </c>
      <c r="I44" s="75">
        <f t="shared" si="2"/>
        <v>-8896.100000000006</v>
      </c>
      <c r="J44" s="39"/>
    </row>
    <row r="45" spans="2:10" ht="28.5" customHeight="1">
      <c r="B45" s="62" t="s">
        <v>46</v>
      </c>
      <c r="C45" s="17" t="s">
        <v>132</v>
      </c>
      <c r="D45" s="175"/>
      <c r="E45" s="176"/>
      <c r="F45" s="111"/>
      <c r="G45" s="144">
        <v>40000</v>
      </c>
      <c r="H45" s="75">
        <v>0</v>
      </c>
      <c r="I45" s="75">
        <f>G45-H45</f>
        <v>40000</v>
      </c>
      <c r="J45" s="39"/>
    </row>
    <row r="46" spans="2:10" ht="25.5" customHeight="1">
      <c r="B46" s="62" t="s">
        <v>47</v>
      </c>
      <c r="C46" s="17" t="s">
        <v>9</v>
      </c>
      <c r="D46" s="175"/>
      <c r="E46" s="176"/>
      <c r="F46" s="111"/>
      <c r="G46" s="144">
        <v>65000</v>
      </c>
      <c r="H46" s="75">
        <v>59093.71</v>
      </c>
      <c r="I46" s="75">
        <f t="shared" si="2"/>
        <v>5906.290000000001</v>
      </c>
      <c r="J46" s="39"/>
    </row>
    <row r="47" spans="2:10" ht="27.75" customHeight="1">
      <c r="B47" s="62" t="s">
        <v>52</v>
      </c>
      <c r="C47" s="17" t="s">
        <v>50</v>
      </c>
      <c r="D47" s="175"/>
      <c r="E47" s="180"/>
      <c r="F47" s="112"/>
      <c r="G47" s="144">
        <v>66360</v>
      </c>
      <c r="H47" s="75">
        <f>41652+18000+5040</f>
        <v>64692</v>
      </c>
      <c r="I47" s="75">
        <f t="shared" si="2"/>
        <v>1668</v>
      </c>
      <c r="J47" s="39"/>
    </row>
    <row r="48" spans="2:10" ht="24" customHeight="1">
      <c r="B48" s="62" t="s">
        <v>53</v>
      </c>
      <c r="C48" s="17" t="s">
        <v>7</v>
      </c>
      <c r="D48" s="175"/>
      <c r="E48" s="176"/>
      <c r="F48" s="111"/>
      <c r="G48" s="144">
        <v>51600</v>
      </c>
      <c r="H48" s="75">
        <f>5500+18700</f>
        <v>24200</v>
      </c>
      <c r="I48" s="75">
        <f t="shared" si="2"/>
        <v>27400</v>
      </c>
      <c r="J48" s="39"/>
    </row>
    <row r="49" spans="2:10" ht="38.25" customHeight="1">
      <c r="B49" s="62" t="s">
        <v>54</v>
      </c>
      <c r="C49" s="17" t="s">
        <v>26</v>
      </c>
      <c r="D49" s="175"/>
      <c r="E49" s="176"/>
      <c r="F49" s="111"/>
      <c r="G49" s="144">
        <v>44968</v>
      </c>
      <c r="H49" s="75">
        <f>7024+17283.41+458+520+114+4020.4+4803.78+204+3280.41+6800+2000.39</f>
        <v>46508.39</v>
      </c>
      <c r="I49" s="75">
        <f t="shared" si="2"/>
        <v>-1540.3899999999994</v>
      </c>
      <c r="J49" s="15"/>
    </row>
    <row r="50" spans="2:10" ht="24.75" customHeight="1">
      <c r="B50" s="62" t="s">
        <v>57</v>
      </c>
      <c r="C50" s="17" t="s">
        <v>117</v>
      </c>
      <c r="D50" s="175"/>
      <c r="E50" s="176"/>
      <c r="F50" s="111"/>
      <c r="G50" s="144">
        <v>15000</v>
      </c>
      <c r="H50" s="75">
        <f>27100+3564</f>
        <v>30664</v>
      </c>
      <c r="I50" s="75">
        <f>G50-H50</f>
        <v>-15664</v>
      </c>
      <c r="J50" s="15"/>
    </row>
    <row r="51" spans="1:11" s="27" customFormat="1" ht="26.25" customHeight="1">
      <c r="A51" s="5"/>
      <c r="B51" s="62" t="s">
        <v>58</v>
      </c>
      <c r="C51" s="53" t="s">
        <v>100</v>
      </c>
      <c r="D51" s="181"/>
      <c r="E51" s="14"/>
      <c r="F51" s="14"/>
      <c r="G51" s="55">
        <v>80000</v>
      </c>
      <c r="H51" s="78">
        <f>20790+20140+8950+5119+790+3800+1300+5939+549+1590</f>
        <v>68967</v>
      </c>
      <c r="I51" s="78">
        <f>G51-H51</f>
        <v>11033</v>
      </c>
      <c r="J51" s="15"/>
      <c r="K51" s="26"/>
    </row>
    <row r="52" spans="1:11" s="27" customFormat="1" ht="27.75" customHeight="1">
      <c r="A52" s="5"/>
      <c r="B52" s="62" t="s">
        <v>59</v>
      </c>
      <c r="C52" s="16" t="s">
        <v>60</v>
      </c>
      <c r="D52" s="181"/>
      <c r="E52" s="14"/>
      <c r="F52" s="14"/>
      <c r="G52" s="55">
        <v>40000</v>
      </c>
      <c r="H52" s="78">
        <v>0</v>
      </c>
      <c r="I52" s="78">
        <f>G52</f>
        <v>40000</v>
      </c>
      <c r="J52" s="41"/>
      <c r="K52" s="26"/>
    </row>
    <row r="53" spans="1:11" s="27" customFormat="1" ht="27.75" customHeight="1">
      <c r="A53" s="5"/>
      <c r="B53" s="62" t="s">
        <v>136</v>
      </c>
      <c r="C53" s="46" t="s">
        <v>77</v>
      </c>
      <c r="D53" s="181"/>
      <c r="E53" s="14"/>
      <c r="F53" s="14"/>
      <c r="G53" s="55">
        <v>20000</v>
      </c>
      <c r="H53" s="78">
        <f>4350+9950</f>
        <v>14300</v>
      </c>
      <c r="I53" s="78">
        <f>G53-H53</f>
        <v>5700</v>
      </c>
      <c r="J53" s="41"/>
      <c r="K53" s="26"/>
    </row>
    <row r="54" spans="1:11" s="27" customFormat="1" ht="27.75" customHeight="1">
      <c r="A54" s="5"/>
      <c r="B54" s="62" t="s">
        <v>134</v>
      </c>
      <c r="C54" s="16" t="s">
        <v>37</v>
      </c>
      <c r="D54" s="181"/>
      <c r="E54" s="14"/>
      <c r="F54" s="14"/>
      <c r="G54" s="55">
        <v>5000</v>
      </c>
      <c r="H54" s="78">
        <v>0</v>
      </c>
      <c r="I54" s="78">
        <f>G54</f>
        <v>5000</v>
      </c>
      <c r="J54" s="41"/>
      <c r="K54" s="26"/>
    </row>
    <row r="55" spans="1:11" s="27" customFormat="1" ht="27.75" customHeight="1">
      <c r="A55" s="5"/>
      <c r="B55" s="62" t="s">
        <v>135</v>
      </c>
      <c r="C55" s="46" t="s">
        <v>129</v>
      </c>
      <c r="D55" s="181"/>
      <c r="E55" s="14"/>
      <c r="F55" s="14"/>
      <c r="G55" s="55">
        <v>120000</v>
      </c>
      <c r="H55" s="78">
        <v>120000</v>
      </c>
      <c r="I55" s="78">
        <f>G55-H55</f>
        <v>0</v>
      </c>
      <c r="J55" s="41"/>
      <c r="K55" s="26"/>
    </row>
    <row r="56" spans="1:11" s="27" customFormat="1" ht="27.75" customHeight="1">
      <c r="A56" s="5"/>
      <c r="B56" s="62" t="s">
        <v>137</v>
      </c>
      <c r="C56" s="17" t="s">
        <v>130</v>
      </c>
      <c r="D56" s="181"/>
      <c r="E56" s="14"/>
      <c r="F56" s="14"/>
      <c r="G56" s="55">
        <v>36240</v>
      </c>
      <c r="H56" s="78">
        <f>120000*0.273</f>
        <v>32760.000000000004</v>
      </c>
      <c r="I56" s="78">
        <f>G56-H56</f>
        <v>3479.9999999999964</v>
      </c>
      <c r="J56" s="41"/>
      <c r="K56" s="26"/>
    </row>
    <row r="57" spans="2:10" ht="25.5" customHeight="1">
      <c r="B57" s="51">
        <v>5</v>
      </c>
      <c r="C57" s="17" t="s">
        <v>25</v>
      </c>
      <c r="D57" s="175">
        <v>153500</v>
      </c>
      <c r="E57" s="176"/>
      <c r="F57" s="14">
        <f>127147.68+42225.81+1704.25</f>
        <v>171077.74</v>
      </c>
      <c r="G57" s="14">
        <v>153500</v>
      </c>
      <c r="H57" s="74">
        <v>131798.44</v>
      </c>
      <c r="I57" s="74">
        <f>G57-H57</f>
        <v>21701.559999999998</v>
      </c>
      <c r="J57" s="88">
        <f>F57-H57</f>
        <v>39279.29999999999</v>
      </c>
    </row>
    <row r="58" spans="2:10" ht="26.25" customHeight="1">
      <c r="B58" s="51">
        <v>6</v>
      </c>
      <c r="C58" s="17" t="s">
        <v>24</v>
      </c>
      <c r="D58" s="175">
        <v>120428</v>
      </c>
      <c r="E58" s="176"/>
      <c r="F58" s="65">
        <v>123368.346</v>
      </c>
      <c r="G58" s="25">
        <v>121835</v>
      </c>
      <c r="H58" s="76">
        <v>138548.48</v>
      </c>
      <c r="I58" s="76">
        <f>G58-H58</f>
        <v>-16713.48000000001</v>
      </c>
      <c r="J58" s="88">
        <f>F58-H58</f>
        <v>-15180.134000000005</v>
      </c>
    </row>
    <row r="59" spans="2:10" ht="26.25" customHeight="1">
      <c r="B59" s="51">
        <v>7</v>
      </c>
      <c r="C59" s="17" t="s">
        <v>68</v>
      </c>
      <c r="D59" s="175">
        <v>165384</v>
      </c>
      <c r="E59" s="176"/>
      <c r="F59" s="65">
        <f>120991.41+3883*12</f>
        <v>167587.41</v>
      </c>
      <c r="G59" s="25">
        <v>165384</v>
      </c>
      <c r="H59" s="25">
        <f>3500*12+112000</f>
        <v>154000</v>
      </c>
      <c r="I59" s="25">
        <f>G59-H59</f>
        <v>11384</v>
      </c>
      <c r="J59" s="89">
        <f>F59-H59</f>
        <v>13587.410000000003</v>
      </c>
    </row>
    <row r="60" spans="1:11" s="95" customFormat="1" ht="13.5" customHeight="1">
      <c r="A60" s="92"/>
      <c r="B60" s="145"/>
      <c r="C60" s="146"/>
      <c r="D60" s="147"/>
      <c r="E60" s="182"/>
      <c r="F60" s="147"/>
      <c r="G60" s="182"/>
      <c r="H60" s="148"/>
      <c r="I60" s="149"/>
      <c r="J60" s="150"/>
      <c r="K60" s="94"/>
    </row>
    <row r="61" spans="1:11" s="27" customFormat="1" ht="29.25" customHeight="1">
      <c r="A61" s="3"/>
      <c r="B61" s="23">
        <v>2</v>
      </c>
      <c r="C61" s="24" t="s">
        <v>30</v>
      </c>
      <c r="D61" s="14">
        <v>220380</v>
      </c>
      <c r="E61" s="14"/>
      <c r="F61" s="14">
        <v>231053.28</v>
      </c>
      <c r="G61" s="14">
        <v>233295</v>
      </c>
      <c r="H61" s="74">
        <f>H62+H63+H64</f>
        <v>269377.55</v>
      </c>
      <c r="I61" s="74">
        <f>I62+I63+I64</f>
        <v>-36082.55</v>
      </c>
      <c r="J61" s="91">
        <f>F61-H61</f>
        <v>-38324.26999999999</v>
      </c>
      <c r="K61" s="26"/>
    </row>
    <row r="62" spans="2:10" ht="24" customHeight="1">
      <c r="B62" s="28">
        <v>2.1</v>
      </c>
      <c r="C62" s="53" t="s">
        <v>10</v>
      </c>
      <c r="D62" s="183"/>
      <c r="E62" s="184"/>
      <c r="F62" s="29"/>
      <c r="G62" s="183">
        <v>216795</v>
      </c>
      <c r="H62" s="80">
        <v>203333.63</v>
      </c>
      <c r="I62" s="80">
        <f>G62-H62</f>
        <v>13461.369999999995</v>
      </c>
      <c r="J62" s="44"/>
    </row>
    <row r="63" spans="2:10" ht="24" customHeight="1">
      <c r="B63" s="28">
        <v>2.2</v>
      </c>
      <c r="C63" s="53" t="s">
        <v>11</v>
      </c>
      <c r="D63" s="29"/>
      <c r="E63" s="184"/>
      <c r="F63" s="29"/>
      <c r="G63" s="183">
        <v>1500</v>
      </c>
      <c r="H63" s="80">
        <v>1500</v>
      </c>
      <c r="I63" s="80">
        <f>G63-H63</f>
        <v>0</v>
      </c>
      <c r="J63" s="44"/>
    </row>
    <row r="64" spans="1:10" ht="27" customHeight="1">
      <c r="A64" s="2">
        <v>12</v>
      </c>
      <c r="B64" s="28">
        <v>2.3</v>
      </c>
      <c r="C64" s="16" t="s">
        <v>12</v>
      </c>
      <c r="D64" s="185"/>
      <c r="E64" s="176"/>
      <c r="F64" s="108"/>
      <c r="G64" s="55">
        <v>15000</v>
      </c>
      <c r="H64" s="78">
        <f>61343.92+3200</f>
        <v>64543.92</v>
      </c>
      <c r="I64" s="78">
        <f>G64-H64</f>
        <v>-49543.92</v>
      </c>
      <c r="J64" s="39"/>
    </row>
    <row r="65" spans="1:11" s="11" customFormat="1" ht="13.5" customHeight="1" hidden="1">
      <c r="A65" s="4"/>
      <c r="B65" s="30"/>
      <c r="C65" s="22"/>
      <c r="D65" s="120"/>
      <c r="E65" s="123"/>
      <c r="F65" s="20"/>
      <c r="G65" s="123"/>
      <c r="H65" s="104"/>
      <c r="I65" s="79"/>
      <c r="J65" s="21"/>
      <c r="K65" s="10"/>
    </row>
    <row r="66" spans="1:11" s="27" customFormat="1" ht="37.5" customHeight="1" hidden="1">
      <c r="A66" s="5"/>
      <c r="B66" s="23">
        <v>3</v>
      </c>
      <c r="C66" s="24" t="s">
        <v>13</v>
      </c>
      <c r="D66" s="119"/>
      <c r="E66" s="125">
        <v>8400</v>
      </c>
      <c r="F66" s="33"/>
      <c r="G66" s="130">
        <f>D66</f>
        <v>0</v>
      </c>
      <c r="H66" s="81"/>
      <c r="I66" s="81"/>
      <c r="J66" s="40"/>
      <c r="K66" s="26"/>
    </row>
    <row r="67" spans="1:11" s="99" customFormat="1" ht="18.75" customHeight="1">
      <c r="A67" s="151"/>
      <c r="B67" s="152"/>
      <c r="C67" s="153"/>
      <c r="D67" s="187"/>
      <c r="E67" s="154"/>
      <c r="F67" s="154"/>
      <c r="G67" s="154"/>
      <c r="H67" s="155"/>
      <c r="I67" s="155"/>
      <c r="J67" s="156"/>
      <c r="K67" s="98"/>
    </row>
    <row r="68" spans="1:11" s="27" customFormat="1" ht="28.5" customHeight="1">
      <c r="A68" s="5"/>
      <c r="B68" s="23">
        <v>4</v>
      </c>
      <c r="C68" s="24" t="s">
        <v>14</v>
      </c>
      <c r="D68" s="14">
        <v>114000</v>
      </c>
      <c r="E68" s="186"/>
      <c r="F68" s="14">
        <v>68044.82</v>
      </c>
      <c r="G68" s="33">
        <v>114000</v>
      </c>
      <c r="H68" s="82">
        <v>111300</v>
      </c>
      <c r="I68" s="82">
        <f>G68-H68</f>
        <v>2700</v>
      </c>
      <c r="J68" s="69">
        <f>F68-H68</f>
        <v>-43255.17999999999</v>
      </c>
      <c r="K68" s="26"/>
    </row>
    <row r="69" spans="1:11" s="11" customFormat="1" ht="16.5" customHeight="1" hidden="1">
      <c r="A69" s="4"/>
      <c r="B69" s="18"/>
      <c r="C69" s="19"/>
      <c r="D69" s="120"/>
      <c r="E69" s="124"/>
      <c r="F69" s="113"/>
      <c r="G69" s="124"/>
      <c r="H69" s="105"/>
      <c r="I69" s="83"/>
      <c r="J69" s="32"/>
      <c r="K69" s="10"/>
    </row>
    <row r="70" spans="1:11" s="27" customFormat="1" ht="24.75" customHeight="1" hidden="1">
      <c r="A70" s="5"/>
      <c r="B70" s="23">
        <v>5</v>
      </c>
      <c r="C70" s="24" t="s">
        <v>19</v>
      </c>
      <c r="D70" s="119"/>
      <c r="E70" s="125">
        <v>1176</v>
      </c>
      <c r="F70" s="33">
        <v>0</v>
      </c>
      <c r="G70" s="125">
        <f>D70</f>
        <v>0</v>
      </c>
      <c r="H70" s="82"/>
      <c r="I70" s="82"/>
      <c r="J70" s="40"/>
      <c r="K70" s="26"/>
    </row>
    <row r="71" spans="1:11" s="99" customFormat="1" ht="15" customHeight="1">
      <c r="A71" s="151"/>
      <c r="B71" s="100"/>
      <c r="C71" s="157"/>
      <c r="D71" s="193"/>
      <c r="E71" s="154"/>
      <c r="F71" s="154"/>
      <c r="G71" s="154"/>
      <c r="H71" s="155"/>
      <c r="I71" s="155"/>
      <c r="J71" s="156"/>
      <c r="K71" s="98"/>
    </row>
    <row r="72" spans="1:11" s="27" customFormat="1" ht="34.5" customHeight="1">
      <c r="A72" s="6"/>
      <c r="B72" s="23">
        <v>5</v>
      </c>
      <c r="C72" s="56" t="s">
        <v>38</v>
      </c>
      <c r="D72" s="224">
        <v>920000</v>
      </c>
      <c r="E72" s="176"/>
      <c r="F72" s="14">
        <f>487532.81+33591.61+4969.81+90247</f>
        <v>616341.23</v>
      </c>
      <c r="G72" s="14">
        <v>920000</v>
      </c>
      <c r="H72" s="74">
        <v>616341.43</v>
      </c>
      <c r="I72" s="74">
        <f>G72-H72</f>
        <v>303658.56999999995</v>
      </c>
      <c r="J72" s="88">
        <f>F72-H72</f>
        <v>-0.2000000000698492</v>
      </c>
      <c r="K72" s="26"/>
    </row>
    <row r="73" spans="1:11" s="99" customFormat="1" ht="14.25" customHeight="1">
      <c r="A73" s="158"/>
      <c r="B73" s="159"/>
      <c r="C73" s="160"/>
      <c r="D73" s="194"/>
      <c r="E73" s="191"/>
      <c r="F73" s="161"/>
      <c r="G73" s="191"/>
      <c r="H73" s="162"/>
      <c r="I73" s="163"/>
      <c r="J73" s="164"/>
      <c r="K73" s="98"/>
    </row>
    <row r="74" spans="1:11" s="27" customFormat="1" ht="44.25" customHeight="1">
      <c r="A74" s="45"/>
      <c r="B74" s="23">
        <v>6</v>
      </c>
      <c r="C74" s="56" t="s">
        <v>36</v>
      </c>
      <c r="D74" s="225">
        <v>1850000</v>
      </c>
      <c r="E74" s="188"/>
      <c r="F74" s="14">
        <f>1289.92+879.09+824451.51+17.09+60000*12-170980</f>
        <v>1375657.6099999999</v>
      </c>
      <c r="G74" s="14">
        <v>1850000</v>
      </c>
      <c r="H74" s="74">
        <v>1375657.85</v>
      </c>
      <c r="I74" s="74">
        <f>G74-H74</f>
        <v>474342.1499999999</v>
      </c>
      <c r="J74" s="88">
        <f>F74-H74</f>
        <v>-0.24000000022351742</v>
      </c>
      <c r="K74" s="26"/>
    </row>
    <row r="75" spans="1:11" s="99" customFormat="1" ht="14.25" customHeight="1">
      <c r="A75" s="158"/>
      <c r="B75" s="165"/>
      <c r="C75" s="160"/>
      <c r="D75" s="195"/>
      <c r="E75" s="191"/>
      <c r="F75" s="161"/>
      <c r="G75" s="191"/>
      <c r="H75" s="162"/>
      <c r="I75" s="163"/>
      <c r="J75" s="164"/>
      <c r="K75" s="98"/>
    </row>
    <row r="76" spans="1:11" s="27" customFormat="1" ht="34.5" customHeight="1">
      <c r="A76" s="5">
        <v>4</v>
      </c>
      <c r="B76" s="34">
        <v>7</v>
      </c>
      <c r="C76" s="31" t="s">
        <v>15</v>
      </c>
      <c r="D76" s="226">
        <v>5100000</v>
      </c>
      <c r="E76" s="176"/>
      <c r="F76" s="65">
        <f>3177366.34+258.58+1199522.79+14401*12-90247+170980+11</f>
        <v>4630703.71</v>
      </c>
      <c r="G76" s="226">
        <v>5100000</v>
      </c>
      <c r="H76" s="215">
        <v>6763138.85</v>
      </c>
      <c r="I76" s="215">
        <f>G76-H76+G78</f>
        <v>-463138.8499999996</v>
      </c>
      <c r="J76" s="218">
        <f>F76-H76+F78</f>
        <v>-379421.7999999996</v>
      </c>
      <c r="K76" s="26"/>
    </row>
    <row r="77" spans="1:11" s="99" customFormat="1" ht="17.25" customHeight="1">
      <c r="A77" s="151"/>
      <c r="B77" s="166"/>
      <c r="C77" s="167"/>
      <c r="D77" s="187"/>
      <c r="E77" s="191"/>
      <c r="F77" s="161"/>
      <c r="G77" s="191"/>
      <c r="H77" s="216"/>
      <c r="I77" s="216"/>
      <c r="J77" s="219"/>
      <c r="K77" s="98"/>
    </row>
    <row r="78" spans="1:11" s="27" customFormat="1" ht="40.5" customHeight="1">
      <c r="A78" s="5"/>
      <c r="B78" s="34">
        <v>8</v>
      </c>
      <c r="C78" s="35" t="s">
        <v>16</v>
      </c>
      <c r="D78" s="226">
        <v>1200000</v>
      </c>
      <c r="E78" s="184"/>
      <c r="F78" s="68">
        <f>1203781.06+69232.28+40000*12</f>
        <v>1753013.34</v>
      </c>
      <c r="G78" s="226">
        <v>1200000</v>
      </c>
      <c r="H78" s="217"/>
      <c r="I78" s="217"/>
      <c r="J78" s="220"/>
      <c r="K78" s="26"/>
    </row>
    <row r="79" spans="1:11" s="99" customFormat="1" ht="18" customHeight="1">
      <c r="A79" s="151"/>
      <c r="B79" s="166"/>
      <c r="C79" s="168"/>
      <c r="D79" s="161"/>
      <c r="E79" s="191"/>
      <c r="F79" s="161"/>
      <c r="G79" s="191"/>
      <c r="H79" s="162"/>
      <c r="I79" s="163"/>
      <c r="J79" s="164"/>
      <c r="K79" s="98"/>
    </row>
    <row r="80" spans="1:11" s="27" customFormat="1" ht="18" customHeight="1">
      <c r="A80" s="5"/>
      <c r="B80" s="34">
        <v>9</v>
      </c>
      <c r="C80" s="35" t="s">
        <v>73</v>
      </c>
      <c r="D80" s="227">
        <v>2071828</v>
      </c>
      <c r="E80" s="188"/>
      <c r="F80" s="114"/>
      <c r="G80" s="228">
        <v>2071828</v>
      </c>
      <c r="H80" s="74">
        <f>H82+H83+H84+H85+H86+H87+H88+H89+H91+H93+H94+H95+H96+H98+H99+H97</f>
        <v>757902.5199999999</v>
      </c>
      <c r="I80" s="84">
        <f>G80-H80</f>
        <v>1313925.48</v>
      </c>
      <c r="J80" s="116">
        <f>F80-H80</f>
        <v>-757902.5199999999</v>
      </c>
      <c r="K80" s="26"/>
    </row>
    <row r="81" spans="1:10" ht="18" customHeight="1">
      <c r="A81" s="58"/>
      <c r="B81" s="43">
        <v>9.1</v>
      </c>
      <c r="C81" s="59" t="s">
        <v>74</v>
      </c>
      <c r="D81" s="189">
        <v>562128</v>
      </c>
      <c r="E81" s="189"/>
      <c r="F81" s="60">
        <v>794992</v>
      </c>
      <c r="G81" s="176"/>
      <c r="H81" s="106"/>
      <c r="I81" s="85"/>
      <c r="J81" s="15"/>
    </row>
    <row r="82" spans="1:10" ht="29.25" customHeight="1">
      <c r="A82" s="58"/>
      <c r="B82" s="43">
        <v>9.2</v>
      </c>
      <c r="C82" s="59" t="s">
        <v>131</v>
      </c>
      <c r="D82" s="190"/>
      <c r="E82" s="176"/>
      <c r="F82" s="55"/>
      <c r="G82" s="55">
        <v>15000</v>
      </c>
      <c r="H82" s="78">
        <f>39878.5+1500</f>
        <v>41378.5</v>
      </c>
      <c r="I82" s="78"/>
      <c r="J82" s="39"/>
    </row>
    <row r="83" spans="1:10" ht="27" customHeight="1">
      <c r="A83" s="58"/>
      <c r="B83" s="43">
        <v>9.3</v>
      </c>
      <c r="C83" s="59" t="s">
        <v>140</v>
      </c>
      <c r="D83" s="60"/>
      <c r="E83" s="176"/>
      <c r="F83" s="108"/>
      <c r="G83" s="55">
        <v>140000</v>
      </c>
      <c r="H83" s="78">
        <v>87459</v>
      </c>
      <c r="I83" s="78"/>
      <c r="J83" s="39"/>
    </row>
    <row r="84" spans="1:10" ht="25.5" customHeight="1">
      <c r="A84" s="58"/>
      <c r="B84" s="43">
        <v>9.4</v>
      </c>
      <c r="C84" s="53" t="s">
        <v>112</v>
      </c>
      <c r="D84" s="60"/>
      <c r="E84" s="176"/>
      <c r="F84" s="108"/>
      <c r="G84" s="55">
        <v>200000</v>
      </c>
      <c r="H84" s="55">
        <v>0</v>
      </c>
      <c r="I84" s="55"/>
      <c r="J84" s="48"/>
    </row>
    <row r="85" spans="1:10" ht="27" customHeight="1">
      <c r="A85" s="58"/>
      <c r="B85" s="43">
        <v>9.5</v>
      </c>
      <c r="C85" s="53" t="s">
        <v>141</v>
      </c>
      <c r="D85" s="60"/>
      <c r="E85" s="176"/>
      <c r="F85" s="108"/>
      <c r="G85" s="55">
        <v>300000</v>
      </c>
      <c r="H85" s="78">
        <v>89600</v>
      </c>
      <c r="I85" s="78"/>
      <c r="J85" s="44"/>
    </row>
    <row r="86" spans="1:10" ht="36" customHeight="1">
      <c r="A86" s="58"/>
      <c r="B86" s="43">
        <v>9.6</v>
      </c>
      <c r="C86" s="53" t="s">
        <v>142</v>
      </c>
      <c r="D86" s="60"/>
      <c r="E86" s="176"/>
      <c r="F86" s="108"/>
      <c r="G86" s="55">
        <v>450000</v>
      </c>
      <c r="H86" s="78">
        <v>306000</v>
      </c>
      <c r="I86" s="78"/>
      <c r="J86" s="44"/>
    </row>
    <row r="87" spans="1:10" ht="27" customHeight="1" hidden="1">
      <c r="A87" s="58"/>
      <c r="B87" s="43">
        <v>9.7</v>
      </c>
      <c r="C87" s="53" t="s">
        <v>114</v>
      </c>
      <c r="D87" s="60"/>
      <c r="E87" s="176"/>
      <c r="F87" s="108"/>
      <c r="G87" s="55"/>
      <c r="H87" s="78"/>
      <c r="I87" s="78"/>
      <c r="J87" s="44"/>
    </row>
    <row r="88" spans="2:10" ht="33" customHeight="1">
      <c r="B88" s="43">
        <v>9.7</v>
      </c>
      <c r="C88" s="53" t="s">
        <v>143</v>
      </c>
      <c r="D88" s="175"/>
      <c r="E88" s="176"/>
      <c r="F88" s="108"/>
      <c r="G88" s="54">
        <v>81500</v>
      </c>
      <c r="H88" s="54">
        <v>59860</v>
      </c>
      <c r="I88" s="54"/>
      <c r="J88" s="48"/>
    </row>
    <row r="89" spans="2:10" ht="23.25" customHeight="1">
      <c r="B89" s="43">
        <v>9.8</v>
      </c>
      <c r="C89" s="17" t="s">
        <v>118</v>
      </c>
      <c r="D89" s="175"/>
      <c r="E89" s="176"/>
      <c r="F89" s="108"/>
      <c r="G89" s="54">
        <v>130000</v>
      </c>
      <c r="H89" s="54">
        <v>0</v>
      </c>
      <c r="I89" s="54"/>
      <c r="J89" s="48"/>
    </row>
    <row r="90" spans="1:10" ht="27" customHeight="1" hidden="1">
      <c r="A90" s="58"/>
      <c r="B90" s="43">
        <v>9.9</v>
      </c>
      <c r="C90" s="59" t="s">
        <v>83</v>
      </c>
      <c r="D90" s="60"/>
      <c r="E90" s="176"/>
      <c r="F90" s="108"/>
      <c r="G90" s="55"/>
      <c r="H90" s="78"/>
      <c r="I90" s="78"/>
      <c r="J90" s="44"/>
    </row>
    <row r="91" spans="1:10" ht="27" customHeight="1">
      <c r="A91" s="58"/>
      <c r="B91" s="43">
        <v>9.9</v>
      </c>
      <c r="C91" s="59" t="s">
        <v>119</v>
      </c>
      <c r="D91" s="60"/>
      <c r="E91" s="176"/>
      <c r="F91" s="108"/>
      <c r="G91" s="55">
        <v>100000</v>
      </c>
      <c r="H91" s="78">
        <f>177528-100429.56</f>
        <v>77098.44</v>
      </c>
      <c r="I91" s="78"/>
      <c r="J91" s="44"/>
    </row>
    <row r="92" spans="1:10" ht="27" customHeight="1" hidden="1">
      <c r="A92" s="58"/>
      <c r="B92" s="43"/>
      <c r="C92" s="59"/>
      <c r="D92" s="60"/>
      <c r="E92" s="176"/>
      <c r="F92" s="108"/>
      <c r="G92" s="55"/>
      <c r="H92" s="78"/>
      <c r="I92" s="78"/>
      <c r="J92" s="44"/>
    </row>
    <row r="93" spans="1:10" ht="27" customHeight="1">
      <c r="A93" s="58"/>
      <c r="B93" s="73">
        <v>9.1</v>
      </c>
      <c r="C93" s="59" t="s">
        <v>83</v>
      </c>
      <c r="D93" s="60"/>
      <c r="E93" s="176"/>
      <c r="F93" s="108"/>
      <c r="G93" s="55">
        <v>428480</v>
      </c>
      <c r="H93" s="78"/>
      <c r="I93" s="78"/>
      <c r="J93" s="44"/>
    </row>
    <row r="94" spans="1:10" ht="27" customHeight="1">
      <c r="A94" s="58"/>
      <c r="B94" s="73">
        <v>9.11</v>
      </c>
      <c r="C94" s="59" t="s">
        <v>151</v>
      </c>
      <c r="D94" s="60"/>
      <c r="E94" s="176"/>
      <c r="F94" s="108"/>
      <c r="G94" s="55">
        <v>20000</v>
      </c>
      <c r="H94" s="78">
        <v>0</v>
      </c>
      <c r="I94" s="78"/>
      <c r="J94" s="44"/>
    </row>
    <row r="95" spans="1:10" ht="27" customHeight="1" hidden="1">
      <c r="A95" s="58"/>
      <c r="B95" s="73">
        <v>9.12</v>
      </c>
      <c r="C95" s="59" t="s">
        <v>113</v>
      </c>
      <c r="D95" s="60"/>
      <c r="E95" s="176"/>
      <c r="F95" s="108"/>
      <c r="G95" s="55"/>
      <c r="H95" s="78"/>
      <c r="I95" s="78"/>
      <c r="J95" s="44"/>
    </row>
    <row r="96" spans="1:10" ht="27" customHeight="1">
      <c r="A96" s="58"/>
      <c r="B96" s="73">
        <v>9.12</v>
      </c>
      <c r="C96" s="67" t="s">
        <v>120</v>
      </c>
      <c r="D96" s="60"/>
      <c r="E96" s="176"/>
      <c r="F96" s="108"/>
      <c r="G96" s="55">
        <v>100000</v>
      </c>
      <c r="H96" s="78">
        <v>0</v>
      </c>
      <c r="I96" s="78"/>
      <c r="J96" s="44"/>
    </row>
    <row r="97" spans="1:10" ht="27" customHeight="1">
      <c r="A97" s="58"/>
      <c r="B97" s="73">
        <v>9.13</v>
      </c>
      <c r="C97" s="59" t="s">
        <v>144</v>
      </c>
      <c r="D97" s="60"/>
      <c r="E97" s="176"/>
      <c r="F97" s="108"/>
      <c r="G97" s="55">
        <v>106848</v>
      </c>
      <c r="H97" s="78">
        <f>46800+49706.58</f>
        <v>96506.58</v>
      </c>
      <c r="I97" s="78"/>
      <c r="J97" s="44"/>
    </row>
    <row r="98" spans="1:10" ht="27" customHeight="1">
      <c r="A98" s="58"/>
      <c r="B98" s="73">
        <v>9.14</v>
      </c>
      <c r="C98" s="59" t="s">
        <v>145</v>
      </c>
      <c r="D98" s="60">
        <v>1509700</v>
      </c>
      <c r="E98" s="176"/>
      <c r="F98" s="108"/>
      <c r="G98" s="55"/>
      <c r="H98" s="78"/>
      <c r="I98" s="78"/>
      <c r="J98" s="44"/>
    </row>
    <row r="99" spans="1:10" ht="27" customHeight="1" hidden="1">
      <c r="A99" s="58"/>
      <c r="B99" s="73"/>
      <c r="C99" s="59"/>
      <c r="D99" s="60"/>
      <c r="E99" s="176"/>
      <c r="F99" s="108"/>
      <c r="G99" s="55"/>
      <c r="H99" s="78"/>
      <c r="I99" s="78"/>
      <c r="J99" s="44"/>
    </row>
    <row r="100" spans="1:10" ht="27" customHeight="1" hidden="1">
      <c r="A100" s="58"/>
      <c r="B100" s="73"/>
      <c r="C100" s="59"/>
      <c r="D100" s="60"/>
      <c r="E100" s="176"/>
      <c r="F100" s="108"/>
      <c r="G100" s="55"/>
      <c r="H100" s="78"/>
      <c r="I100" s="78"/>
      <c r="J100" s="44"/>
    </row>
    <row r="101" spans="1:10" ht="27" customHeight="1" hidden="1">
      <c r="A101" s="58"/>
      <c r="B101" s="73"/>
      <c r="C101" s="59"/>
      <c r="D101" s="60"/>
      <c r="E101" s="176"/>
      <c r="F101" s="108"/>
      <c r="G101" s="55"/>
      <c r="H101" s="78"/>
      <c r="I101" s="78"/>
      <c r="J101" s="44"/>
    </row>
    <row r="102" spans="1:11" s="99" customFormat="1" ht="18" customHeight="1">
      <c r="A102" s="151"/>
      <c r="B102" s="166"/>
      <c r="C102" s="168"/>
      <c r="D102" s="161"/>
      <c r="E102" s="191"/>
      <c r="F102" s="161"/>
      <c r="G102" s="191"/>
      <c r="H102" s="162"/>
      <c r="I102" s="163"/>
      <c r="J102" s="164"/>
      <c r="K102" s="98"/>
    </row>
    <row r="103" spans="1:11" s="27" customFormat="1" ht="39.75" customHeight="1">
      <c r="A103" s="5" t="s">
        <v>2</v>
      </c>
      <c r="B103" s="12">
        <v>10</v>
      </c>
      <c r="C103" s="13" t="s">
        <v>27</v>
      </c>
      <c r="D103" s="13"/>
      <c r="E103" s="33">
        <v>2885667</v>
      </c>
      <c r="F103" s="33">
        <f>2600358.29</f>
        <v>2600358.29</v>
      </c>
      <c r="G103" s="33">
        <v>551021</v>
      </c>
      <c r="H103" s="82">
        <f>H104+H105+H106+H107</f>
        <v>363311</v>
      </c>
      <c r="I103" s="82">
        <f>I104+I107+I105+I106</f>
        <v>187710</v>
      </c>
      <c r="J103" s="69">
        <f>F103-H103</f>
        <v>2237047.29</v>
      </c>
      <c r="K103" s="26"/>
    </row>
    <row r="104" spans="1:11" s="27" customFormat="1" ht="39.75" customHeight="1">
      <c r="A104" s="5"/>
      <c r="B104" s="28">
        <v>10.1</v>
      </c>
      <c r="C104" s="36" t="s">
        <v>82</v>
      </c>
      <c r="D104" s="13"/>
      <c r="E104" s="33"/>
      <c r="F104" s="33"/>
      <c r="G104" s="183">
        <v>86570</v>
      </c>
      <c r="H104" s="80">
        <v>78011</v>
      </c>
      <c r="I104" s="80">
        <f>G104-H104</f>
        <v>8559</v>
      </c>
      <c r="J104" s="15"/>
      <c r="K104" s="26"/>
    </row>
    <row r="105" spans="1:11" s="27" customFormat="1" ht="39.75" customHeight="1">
      <c r="A105" s="5"/>
      <c r="B105" s="28">
        <v>10.2</v>
      </c>
      <c r="C105" s="36" t="s">
        <v>121</v>
      </c>
      <c r="D105" s="13"/>
      <c r="E105" s="33"/>
      <c r="F105" s="33"/>
      <c r="G105" s="183">
        <v>150000</v>
      </c>
      <c r="H105" s="80">
        <v>0</v>
      </c>
      <c r="I105" s="80">
        <f>G105-H105</f>
        <v>150000</v>
      </c>
      <c r="J105" s="15"/>
      <c r="K105" s="26"/>
    </row>
    <row r="106" spans="1:11" s="27" customFormat="1" ht="39.75" customHeight="1">
      <c r="A106" s="5"/>
      <c r="B106" s="28">
        <v>10.3</v>
      </c>
      <c r="C106" s="36" t="s">
        <v>146</v>
      </c>
      <c r="D106" s="13"/>
      <c r="E106" s="33"/>
      <c r="F106" s="33"/>
      <c r="G106" s="183">
        <v>200000</v>
      </c>
      <c r="H106" s="80">
        <v>200000</v>
      </c>
      <c r="I106" s="80">
        <f>G106-H106</f>
        <v>0</v>
      </c>
      <c r="J106" s="15"/>
      <c r="K106" s="26"/>
    </row>
    <row r="107" spans="1:11" s="27" customFormat="1" ht="39.75" customHeight="1">
      <c r="A107" s="5"/>
      <c r="B107" s="28">
        <v>10.4</v>
      </c>
      <c r="C107" s="59" t="s">
        <v>98</v>
      </c>
      <c r="D107" s="13"/>
      <c r="E107" s="33"/>
      <c r="F107" s="33"/>
      <c r="G107" s="183">
        <v>114451</v>
      </c>
      <c r="H107" s="80">
        <f>9500+75800</f>
        <v>85300</v>
      </c>
      <c r="I107" s="80">
        <f>G107-H107</f>
        <v>29151</v>
      </c>
      <c r="J107" s="15"/>
      <c r="K107" s="26"/>
    </row>
    <row r="108" spans="1:11" s="99" customFormat="1" ht="15.75" customHeight="1">
      <c r="A108" s="151"/>
      <c r="B108" s="100"/>
      <c r="C108" s="169"/>
      <c r="D108" s="169"/>
      <c r="E108" s="154"/>
      <c r="F108" s="154"/>
      <c r="G108" s="154"/>
      <c r="H108" s="155"/>
      <c r="I108" s="155"/>
      <c r="J108" s="156"/>
      <c r="K108" s="98"/>
    </row>
    <row r="109" spans="1:11" s="27" customFormat="1" ht="15.75" customHeight="1">
      <c r="A109" s="5"/>
      <c r="B109" s="12">
        <v>11</v>
      </c>
      <c r="C109" s="24" t="s">
        <v>95</v>
      </c>
      <c r="D109" s="13"/>
      <c r="E109" s="33"/>
      <c r="F109" s="68"/>
      <c r="G109" s="68">
        <v>2331101</v>
      </c>
      <c r="H109" s="229">
        <f>H110+H111+H112+H113</f>
        <v>2434968.17</v>
      </c>
      <c r="I109" s="229">
        <f>G109-H109</f>
        <v>-103867.16999999993</v>
      </c>
      <c r="J109" s="69">
        <f>-H109</f>
        <v>-2434968.17</v>
      </c>
      <c r="K109" s="26"/>
    </row>
    <row r="110" spans="2:10" ht="36.75" customHeight="1">
      <c r="B110" s="28">
        <v>11.1</v>
      </c>
      <c r="C110" s="17" t="s">
        <v>75</v>
      </c>
      <c r="D110" s="175"/>
      <c r="E110" s="176"/>
      <c r="F110" s="111"/>
      <c r="G110" s="144">
        <v>1430400</v>
      </c>
      <c r="H110" s="75">
        <f>2092500.38-10000*12-314500</f>
        <v>1658000.38</v>
      </c>
      <c r="I110" s="75">
        <f>G110-H110</f>
        <v>-227600.3799999999</v>
      </c>
      <c r="J110" s="39" t="s">
        <v>149</v>
      </c>
    </row>
    <row r="111" spans="2:10" ht="24" customHeight="1" hidden="1">
      <c r="B111" s="28"/>
      <c r="C111" s="17"/>
      <c r="D111" s="175"/>
      <c r="E111" s="176"/>
      <c r="F111" s="111"/>
      <c r="G111" s="144"/>
      <c r="H111" s="75"/>
      <c r="I111" s="75"/>
      <c r="J111" s="39"/>
    </row>
    <row r="112" spans="2:10" ht="36" customHeight="1">
      <c r="B112" s="28">
        <v>11.2</v>
      </c>
      <c r="C112" s="17" t="s">
        <v>133</v>
      </c>
      <c r="D112" s="175"/>
      <c r="E112" s="176"/>
      <c r="F112" s="111"/>
      <c r="G112" s="144">
        <v>431981</v>
      </c>
      <c r="H112" s="75">
        <f>462467.79-314500*0.273</f>
        <v>376609.29</v>
      </c>
      <c r="I112" s="75">
        <f>G112-H112</f>
        <v>55371.71000000002</v>
      </c>
      <c r="J112" s="39"/>
    </row>
    <row r="113" spans="2:10" ht="23.25" customHeight="1">
      <c r="B113" s="61">
        <v>11.3</v>
      </c>
      <c r="C113" s="17" t="s">
        <v>76</v>
      </c>
      <c r="D113" s="175"/>
      <c r="E113" s="176"/>
      <c r="F113" s="111"/>
      <c r="G113" s="144">
        <v>468720</v>
      </c>
      <c r="H113" s="75">
        <f>314500+314500*0.273</f>
        <v>400358.5</v>
      </c>
      <c r="I113" s="75">
        <f>G113-H113</f>
        <v>68361.5</v>
      </c>
      <c r="J113" s="39"/>
    </row>
    <row r="114" spans="1:11" s="11" customFormat="1" ht="23.25" customHeight="1" hidden="1">
      <c r="A114" s="4"/>
      <c r="B114" s="52"/>
      <c r="C114" s="19"/>
      <c r="D114" s="117"/>
      <c r="E114" s="123"/>
      <c r="F114" s="115"/>
      <c r="G114" s="128"/>
      <c r="H114" s="86"/>
      <c r="I114" s="86"/>
      <c r="J114" s="47"/>
      <c r="K114" s="10"/>
    </row>
    <row r="115" spans="1:11" s="27" customFormat="1" ht="24.75" customHeight="1" hidden="1">
      <c r="A115" s="5">
        <v>32</v>
      </c>
      <c r="B115" s="34">
        <v>13</v>
      </c>
      <c r="C115" s="31" t="s">
        <v>17</v>
      </c>
      <c r="D115" s="118"/>
      <c r="E115" s="119">
        <v>0</v>
      </c>
      <c r="F115" s="14"/>
      <c r="G115" s="119">
        <f>G116+G117+G118+G119+G120</f>
        <v>0</v>
      </c>
      <c r="H115" s="74"/>
      <c r="I115" s="74"/>
      <c r="J115" s="41"/>
      <c r="K115" s="26"/>
    </row>
    <row r="116" spans="1:11" s="27" customFormat="1" ht="24.75" customHeight="1" hidden="1">
      <c r="A116" s="5"/>
      <c r="B116" s="43">
        <v>13.1</v>
      </c>
      <c r="C116" s="36" t="s">
        <v>79</v>
      </c>
      <c r="D116" s="118"/>
      <c r="E116" s="119"/>
      <c r="F116" s="14"/>
      <c r="G116" s="129">
        <v>0</v>
      </c>
      <c r="H116" s="78"/>
      <c r="I116" s="78"/>
      <c r="J116" s="39" t="s">
        <v>97</v>
      </c>
      <c r="K116" s="26"/>
    </row>
    <row r="117" spans="1:11" s="27" customFormat="1" ht="24.75" customHeight="1" hidden="1">
      <c r="A117" s="5"/>
      <c r="B117" s="43">
        <v>13.2</v>
      </c>
      <c r="C117" s="36" t="s">
        <v>80</v>
      </c>
      <c r="D117" s="118"/>
      <c r="E117" s="119"/>
      <c r="F117" s="14"/>
      <c r="G117" s="129">
        <v>0</v>
      </c>
      <c r="H117" s="78"/>
      <c r="I117" s="78"/>
      <c r="J117" s="15" t="s">
        <v>94</v>
      </c>
      <c r="K117" s="26"/>
    </row>
    <row r="118" spans="1:11" s="27" customFormat="1" ht="24.75" customHeight="1" hidden="1">
      <c r="A118" s="5"/>
      <c r="B118" s="43">
        <v>13.3</v>
      </c>
      <c r="C118" s="36" t="s">
        <v>96</v>
      </c>
      <c r="D118" s="118"/>
      <c r="E118" s="119"/>
      <c r="F118" s="14"/>
      <c r="G118" s="129">
        <v>0</v>
      </c>
      <c r="H118" s="55"/>
      <c r="I118" s="55"/>
      <c r="J118" s="48" t="s">
        <v>56</v>
      </c>
      <c r="K118" s="26"/>
    </row>
    <row r="119" spans="1:11" s="27" customFormat="1" ht="24.75" customHeight="1" hidden="1">
      <c r="A119" s="5"/>
      <c r="B119" s="43">
        <v>13.4</v>
      </c>
      <c r="C119" s="36" t="s">
        <v>81</v>
      </c>
      <c r="D119" s="118"/>
      <c r="E119" s="119"/>
      <c r="F119" s="14"/>
      <c r="G119" s="129">
        <v>0</v>
      </c>
      <c r="H119" s="55"/>
      <c r="I119" s="55"/>
      <c r="J119" s="48" t="s">
        <v>56</v>
      </c>
      <c r="K119" s="26"/>
    </row>
    <row r="120" spans="1:11" s="27" customFormat="1" ht="24.75" customHeight="1" hidden="1">
      <c r="A120" s="5"/>
      <c r="B120" s="70">
        <v>13.5</v>
      </c>
      <c r="C120" s="36" t="s">
        <v>82</v>
      </c>
      <c r="D120" s="121"/>
      <c r="E120" s="126"/>
      <c r="F120" s="71"/>
      <c r="G120" s="131">
        <f>E115*0.06</f>
        <v>0</v>
      </c>
      <c r="H120" s="87"/>
      <c r="I120" s="87"/>
      <c r="J120" s="72" t="s">
        <v>39</v>
      </c>
      <c r="K120" s="26"/>
    </row>
    <row r="121" spans="1:11" s="161" customFormat="1" ht="15.75">
      <c r="A121" s="170"/>
      <c r="B121" s="100"/>
      <c r="C121" s="161" t="s">
        <v>1</v>
      </c>
      <c r="D121" s="171">
        <v>16865910</v>
      </c>
      <c r="E121" s="171">
        <v>2896443</v>
      </c>
      <c r="F121" s="171">
        <f>F6+F61+F66+F68+F70+F72+F74+F76+F78+F80+F103+F109</f>
        <v>17484967.746</v>
      </c>
      <c r="G121" s="171">
        <v>17422777</v>
      </c>
      <c r="H121" s="171">
        <f>H6+H61+H66+H68+H70+H72+H74+H76+H78+H80+H103+H109</f>
        <v>17384538.17</v>
      </c>
      <c r="I121" s="171"/>
      <c r="J121" s="172">
        <f>J109+J103+J6+J61+J68+J72+J74+J76+J80-J124</f>
        <v>100429.57599999884</v>
      </c>
      <c r="K121" s="173"/>
    </row>
    <row r="122" spans="1:11" s="95" customFormat="1" ht="12.75">
      <c r="A122" s="92"/>
      <c r="B122" s="93"/>
      <c r="C122" s="213" t="s">
        <v>147</v>
      </c>
      <c r="D122" s="196">
        <f>F121+206458</f>
        <v>17691425.746</v>
      </c>
      <c r="E122" s="221"/>
      <c r="F122" s="198"/>
      <c r="G122" s="196">
        <f>H121+J124+92597</f>
        <v>17477135.17</v>
      </c>
      <c r="H122" s="197"/>
      <c r="I122" s="198"/>
      <c r="J122" s="209" t="s">
        <v>148</v>
      </c>
      <c r="K122" s="94"/>
    </row>
    <row r="123" spans="1:11" s="99" customFormat="1" ht="44.25" customHeight="1">
      <c r="A123" s="96"/>
      <c r="B123" s="97"/>
      <c r="C123" s="214"/>
      <c r="D123" s="199"/>
      <c r="E123" s="200"/>
      <c r="F123" s="201"/>
      <c r="G123" s="199"/>
      <c r="H123" s="200"/>
      <c r="I123" s="201"/>
      <c r="J123" s="210"/>
      <c r="K123" s="98"/>
    </row>
    <row r="124" spans="1:11" s="99" customFormat="1" ht="28.5" customHeight="1" hidden="1">
      <c r="A124" s="96"/>
      <c r="B124" s="100"/>
      <c r="C124" s="102" t="s">
        <v>104</v>
      </c>
      <c r="D124" s="122"/>
      <c r="E124" s="122"/>
      <c r="F124" s="107"/>
      <c r="G124" s="122"/>
      <c r="H124" s="107"/>
      <c r="I124" s="101"/>
      <c r="J124" s="103"/>
      <c r="K124" s="98"/>
    </row>
  </sheetData>
  <sheetProtection/>
  <mergeCells count="12">
    <mergeCell ref="J76:J78"/>
    <mergeCell ref="D122:F123"/>
    <mergeCell ref="G122:I123"/>
    <mergeCell ref="G3:I3"/>
    <mergeCell ref="B2:C2"/>
    <mergeCell ref="B1:J1"/>
    <mergeCell ref="J122:J123"/>
    <mergeCell ref="J3:J4"/>
    <mergeCell ref="D3:F3"/>
    <mergeCell ref="C122:C123"/>
    <mergeCell ref="H76:H78"/>
    <mergeCell ref="I76:I78"/>
  </mergeCells>
  <printOptions/>
  <pageMargins left="0" right="0" top="0.2755905511811024" bottom="0.31496062992125984" header="0.1968503937007874" footer="0.2362204724409449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pikunova</dc:creator>
  <cp:keywords/>
  <dc:description/>
  <cp:lastModifiedBy>Windows User</cp:lastModifiedBy>
  <cp:lastPrinted>2017-02-21T06:11:00Z</cp:lastPrinted>
  <dcterms:created xsi:type="dcterms:W3CDTF">2007-07-20T05:58:12Z</dcterms:created>
  <dcterms:modified xsi:type="dcterms:W3CDTF">2019-02-08T13:08:00Z</dcterms:modified>
  <cp:category/>
  <cp:version/>
  <cp:contentType/>
  <cp:contentStatus/>
</cp:coreProperties>
</file>